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bismillah\analisis\"/>
    </mc:Choice>
  </mc:AlternateContent>
  <bookViews>
    <workbookView xWindow="0" yWindow="0" windowWidth="11670" windowHeight="4635"/>
  </bookViews>
  <sheets>
    <sheet name="7.1" sheetId="1" r:id="rId1"/>
    <sheet name="rekap data keseluruhan" sheetId="2" r:id="rId2"/>
    <sheet name="persentase" sheetId="3" r:id="rId3"/>
    <sheet name="analisis gende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4" l="1"/>
  <c r="AM13" i="4"/>
  <c r="AN13" i="4"/>
  <c r="AO13" i="4"/>
  <c r="AP13" i="4"/>
  <c r="AK13" i="4"/>
  <c r="AL12" i="4"/>
  <c r="AM12" i="4"/>
  <c r="AN12" i="4"/>
  <c r="AO12" i="4"/>
  <c r="AP12" i="4"/>
  <c r="AK12" i="4"/>
  <c r="AP11" i="4"/>
  <c r="AO11" i="4"/>
  <c r="AN11" i="4"/>
  <c r="AM11" i="4"/>
  <c r="AL11" i="4"/>
  <c r="AK11" i="4"/>
  <c r="AP10" i="4"/>
  <c r="AO10" i="4"/>
  <c r="AN10" i="4"/>
  <c r="AM10" i="4"/>
  <c r="AL10" i="4"/>
  <c r="AK10" i="4"/>
  <c r="AL8" i="4"/>
  <c r="AM8" i="4"/>
  <c r="AN8" i="4"/>
  <c r="AO8" i="4"/>
  <c r="AP8" i="4"/>
  <c r="AK8" i="4"/>
  <c r="AP7" i="4"/>
  <c r="AO7" i="4"/>
  <c r="AN7" i="4"/>
  <c r="AM7" i="4"/>
  <c r="AL7" i="4"/>
  <c r="AK7" i="4"/>
  <c r="AL6" i="4"/>
  <c r="AM6" i="4"/>
  <c r="AN6" i="4"/>
  <c r="AO6" i="4"/>
  <c r="AP6" i="4"/>
  <c r="AK6" i="4"/>
  <c r="AP5" i="4"/>
  <c r="AP4" i="4"/>
  <c r="AO4" i="4"/>
  <c r="AO5" i="4"/>
  <c r="AN5" i="4"/>
  <c r="AN4" i="4"/>
  <c r="AM5" i="4"/>
  <c r="AM4" i="4"/>
  <c r="AL5" i="4"/>
  <c r="F37" i="4"/>
  <c r="AL4" i="4"/>
  <c r="AK5" i="4"/>
  <c r="AK4" i="4"/>
  <c r="U42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C38" i="4"/>
  <c r="D37" i="4"/>
  <c r="E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C37" i="4"/>
  <c r="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C20" i="4"/>
  <c r="D10" i="3"/>
  <c r="F10" i="3"/>
  <c r="J20" i="3"/>
  <c r="J19" i="3"/>
  <c r="K20" i="3"/>
  <c r="K19" i="3"/>
  <c r="D7" i="3"/>
  <c r="D8" i="3"/>
  <c r="D9" i="3"/>
  <c r="D5" i="3"/>
  <c r="D6" i="3"/>
  <c r="F5" i="3"/>
  <c r="F7" i="3"/>
  <c r="F8" i="3"/>
  <c r="F9" i="3"/>
  <c r="F6" i="3"/>
  <c r="I34" i="1" l="1"/>
  <c r="H34" i="1"/>
  <c r="K36" i="1"/>
  <c r="I9" i="1"/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5" i="1"/>
  <c r="I4" i="1"/>
  <c r="D4" i="2" l="1"/>
  <c r="D31" i="2"/>
  <c r="E24" i="2"/>
  <c r="D23" i="2"/>
  <c r="F20" i="2"/>
  <c r="D18" i="2"/>
  <c r="E18" i="2"/>
  <c r="D7" i="2"/>
  <c r="D13" i="2"/>
  <c r="D11" i="2"/>
  <c r="F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5" i="2"/>
  <c r="E26" i="2"/>
  <c r="E27" i="2"/>
  <c r="E28" i="2"/>
  <c r="E29" i="2"/>
  <c r="E30" i="2"/>
  <c r="E31" i="2"/>
  <c r="E32" i="2"/>
  <c r="E33" i="2"/>
  <c r="D5" i="2"/>
  <c r="D6" i="2"/>
  <c r="D8" i="2"/>
  <c r="D9" i="2"/>
  <c r="D10" i="2"/>
  <c r="D12" i="2"/>
  <c r="D14" i="2"/>
  <c r="D15" i="2"/>
  <c r="D16" i="2"/>
  <c r="D17" i="2"/>
  <c r="D19" i="2"/>
  <c r="D20" i="2"/>
  <c r="D21" i="2"/>
  <c r="D22" i="2"/>
  <c r="D24" i="2"/>
  <c r="D25" i="2"/>
  <c r="D26" i="2"/>
  <c r="D27" i="2"/>
  <c r="D28" i="2"/>
  <c r="D29" i="2"/>
  <c r="D30" i="2"/>
  <c r="D32" i="2"/>
  <c r="D33" i="2"/>
  <c r="E4" i="2"/>
  <c r="F4" i="2"/>
  <c r="G4" i="2"/>
  <c r="C36" i="1" l="1"/>
</calcChain>
</file>

<file path=xl/sharedStrings.xml><?xml version="1.0" encoding="utf-8"?>
<sst xmlns="http://schemas.openxmlformats.org/spreadsheetml/2006/main" count="122" uniqueCount="98">
  <si>
    <t>No.</t>
  </si>
  <si>
    <t>Pernyataan</t>
  </si>
  <si>
    <t>SS</t>
  </si>
  <si>
    <t>S</t>
  </si>
  <si>
    <t>TS</t>
  </si>
  <si>
    <t>STS</t>
  </si>
  <si>
    <r>
      <t xml:space="preserve">Melalui pembelajaran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 xml:space="preserve">educandy </t>
    </r>
    <r>
      <rPr>
        <sz val="12"/>
        <color rgb="FF000000"/>
        <rFont val="Times New Roman"/>
        <family val="1"/>
      </rPr>
      <t>.bila saya mendapatkan soal tentang materi suhu dan kalor yang tidak dapat diselesaikan dengan segera, maka saya pasti selalu memikirkan penyelesaiannya.</t>
    </r>
  </si>
  <si>
    <r>
      <t xml:space="preserve">Kalau saya diberi soal pada LKPD mengenai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, saya selalu berusaha untuk menyelesaikannya dengan gigih tanpa mengenal lelah.</t>
    </r>
  </si>
  <si>
    <r>
      <t xml:space="preserve">Saya yakin akan dapat berhasil mengikuti pelajaran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jika saya belajar dan bekerja dengan sungguh-sungguh.</t>
    </r>
  </si>
  <si>
    <r>
      <t xml:space="preserve">Kalau saya melihat teman saya tidak berhasil menyelesaikan soal pada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, maka saya berusaha menyelesaikannya secara diam-diam.</t>
    </r>
  </si>
  <si>
    <r>
      <t xml:space="preserve">Saya berprinsip, jika merasa malas untuk mengerjakan soal pada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, maka saya mencoba untuk mengerjakan dengan segera.</t>
    </r>
  </si>
  <si>
    <r>
      <t xml:space="preserve">Saya termasuk orang yang bercita-cita tinggi dalam penguasaan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walaupun saya tahu ada kemungkinan saya tidak dapat mencapainya.</t>
    </r>
  </si>
  <si>
    <r>
      <t xml:space="preserve">Saya bekerja keras untuk mencapai cita-cita dalam penguasaan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.</t>
    </r>
  </si>
  <si>
    <r>
      <t xml:space="preserve">Prestasi pada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yang lebih baik merupakan hal penting  bagi saya.</t>
    </r>
  </si>
  <si>
    <r>
      <t xml:space="preserve">Saya telah puas dengan prestasi belajar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yang telah saya capai sekarang ini.</t>
    </r>
  </si>
  <si>
    <r>
      <t xml:space="preserve">Saya tidak merasa kecewa bila saya tidak bisa mengerjakan soal-soal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.</t>
    </r>
  </si>
  <si>
    <r>
      <t xml:space="preserve">Pekerjaan Rumah (PR) Tentang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yang diberikan .maka saya selalu langsung mengerjakanannya (tidak mau menundanya).</t>
    </r>
  </si>
  <si>
    <r>
      <t xml:space="preserve">Dalam belajar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. saya sering melewa-kan waktu dengan tidak mengerjakan sesuatu.</t>
    </r>
  </si>
  <si>
    <r>
      <t xml:space="preserve">Saya tidak menyukai mengerjakan soal-soal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yang hampir sama modelnya.</t>
    </r>
  </si>
  <si>
    <r>
      <t xml:space="preserve">Saya ingin mengenalkan pengetahuan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yang saya peroleh kepada  teman yang membutuhkan.</t>
    </r>
  </si>
  <si>
    <r>
      <t xml:space="preserve">Saya percaya bahwa keberhasilan atau kegagalan tergantung pada saya sendiri dalam pembelajaran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.</t>
    </r>
  </si>
  <si>
    <r>
      <t xml:space="preserve">Saya lebih senang berteman dengan orang yang menyukai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.</t>
    </r>
  </si>
  <si>
    <r>
      <t xml:space="preserve">Saya puas lalai bersama teman-teman di ruang kelas saat pembelajaran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 tanpa menghiraukan hasil belajar materi ini. </t>
    </r>
  </si>
  <si>
    <r>
      <t xml:space="preserve">Saat saya mengerjakan soal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saya sering tidak menghiraukan segala gangguan yang ada di sekitar saya.</t>
    </r>
  </si>
  <si>
    <r>
      <t xml:space="preserve">Pertanyaan yang diajukan atau masalah-masalah yang diberikan pada pembelajaran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. selama ini mendorong rasa ingin tahu saya.</t>
    </r>
  </si>
  <si>
    <r>
      <t xml:space="preserve">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selama ini kurang menarik perhatian saya.</t>
    </r>
  </si>
  <si>
    <r>
      <t xml:space="preserve">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yang dikembangkan selama ini menciptakan suasana tegang.</t>
    </r>
  </si>
  <si>
    <r>
      <t xml:space="preserve">Saya sangat gembira bila kesempatan menjelaskan pelajaran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kepada teman dalam kelompok belajar.</t>
    </r>
  </si>
  <si>
    <r>
      <t xml:space="preserve">Saya merasa bangga bila mendapat nilai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yang bagus.</t>
    </r>
  </si>
  <si>
    <r>
      <t xml:space="preserve">Jika saya melihat teman tidak berhasil menyelesaikan soal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maka saya berusaha menyelesaikan soal tersebut.</t>
    </r>
  </si>
  <si>
    <r>
      <t xml:space="preserve">Dalam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, saya berusaha menonjol-kan diri dengan jalan menunjukkan kemampuan dalam menyelesaikan soal-soal materi suhu dan kalor.</t>
    </r>
  </si>
  <si>
    <r>
      <t xml:space="preserve">Saya harus bekerja keras untuk berhasil dalam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 xml:space="preserve"> ini.</t>
    </r>
  </si>
  <si>
    <r>
      <t xml:space="preserve">Saya lebih senang mempelajari pelajaran lain yang saya anggap lebih mudah dari pada pelajaran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</t>
    </r>
    <r>
      <rPr>
        <sz val="12"/>
        <color rgb="FF000000"/>
        <rFont val="Times New Roman"/>
        <family val="1"/>
      </rPr>
      <t>.</t>
    </r>
  </si>
  <si>
    <r>
      <t xml:space="preserve">Saya memperoleh banyak penghargaan atas segala upaya yang saya lakukan dalam pembelajaran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educandy.</t>
    </r>
    <r>
      <rPr>
        <sz val="12"/>
        <color rgb="FF000000"/>
        <rFont val="Times New Roman"/>
        <family val="1"/>
      </rPr>
      <t xml:space="preserve"> (nilai, komentar, pujian, umpan balik).</t>
    </r>
  </si>
  <si>
    <r>
      <t xml:space="preserve">Saya merasa bahwa nilai dan penghargaan yang saya peroleh selama pembelajaran materi suhu dan kalor dengan penerapan model pembelajaran POE berbantukan </t>
    </r>
    <r>
      <rPr>
        <i/>
        <sz val="12"/>
        <color rgb="FF000000"/>
        <rFont val="Times New Roman"/>
        <family val="1"/>
      </rPr>
      <t>game</t>
    </r>
    <r>
      <rPr>
        <sz val="12"/>
        <color rgb="FF000000"/>
        <rFont val="Times New Roman"/>
        <family val="1"/>
      </rPr>
      <t xml:space="preserve"> edukasi berbasis aplikasi </t>
    </r>
    <r>
      <rPr>
        <i/>
        <sz val="12"/>
        <color rgb="FF000000"/>
        <rFont val="Times New Roman"/>
        <family val="1"/>
      </rPr>
      <t>educandy.</t>
    </r>
    <r>
      <rPr>
        <sz val="12"/>
        <color rgb="FF000000"/>
        <rFont val="Times New Roman"/>
        <family val="1"/>
      </rPr>
      <t xml:space="preserve"> tidak mempengaruhi saya untuk berprestasi.</t>
    </r>
  </si>
  <si>
    <r>
      <t xml:space="preserve">Materi pada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selama ini terlalu sulit bagi saya sehingga saya malas mengikuti dan mengerjakannya LKPD nya.</t>
    </r>
  </si>
  <si>
    <r>
      <t xml:space="preserve">Kalau saya diberi soal pada LKPD mengenai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>, saya selalu berusaha untuk menyelesaikannya dengan gigih tanpa mengenal lelah.</t>
    </r>
  </si>
  <si>
    <r>
      <t xml:space="preserve">Saya bekerja keras untuk mencapai cita-cita </t>
    </r>
    <r>
      <rPr>
        <sz val="12"/>
        <color rgb="FFFF0000"/>
        <rFont val="Times New Roman"/>
        <family val="1"/>
      </rPr>
      <t xml:space="preserve">dalam penguasaan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000000"/>
        <rFont val="Times New Roman"/>
        <family val="1"/>
      </rPr>
      <t>.</t>
    </r>
  </si>
  <si>
    <r>
      <t xml:space="preserve">Saya termasuk orang yang bercita-cita tinggi dalam penguasaan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walaupun saya tahu ada kemungkinan saya tidak dapat mencapainya.</t>
    </r>
  </si>
  <si>
    <r>
      <t xml:space="preserve">Prestasi pada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yang lebih baik merupakan hal penting  bagi saya.</t>
    </r>
  </si>
  <si>
    <r>
      <t xml:space="preserve">Saya telah puas dengan prestasi belajar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yang telah saya capai sekarang ini.</t>
    </r>
  </si>
  <si>
    <r>
      <t xml:space="preserve">Saya percaya bahwa keberhasilan atau kegagalan tergantung pada saya sendiri dalam pembelajaran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>.</t>
    </r>
  </si>
  <si>
    <r>
      <t xml:space="preserve">Saya merasa bangga bila mendapat nilai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yang bagus.</t>
    </r>
  </si>
  <si>
    <r>
      <t xml:space="preserve">Saya tidak merasa kecewa bila saya tidak bisa mengerjakan soal-soal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>.</t>
    </r>
  </si>
  <si>
    <r>
      <t xml:space="preserve">Saya tidak menyukai mengerjakan soal-soal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yang hampir sama modelnya.</t>
    </r>
  </si>
  <si>
    <r>
      <t xml:space="preserve">Saat saya mengerjakan soal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saya sering tidak menghiraukan segala gangguan yang ada di sekitar saya.</t>
    </r>
  </si>
  <si>
    <r>
      <t xml:space="preserve">Dalam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>, saya berusaha menonjol-kan diri dengan jalan menunjukkan kemampuan dalam menyelesaikan soal-soal materi suhu dan kalor.</t>
    </r>
  </si>
  <si>
    <r>
      <t xml:space="preserve">Saya harus bekerja keras untuk berhasil dalam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ini.</t>
    </r>
  </si>
  <si>
    <r>
      <t xml:space="preserve">Saya yakin akan dapat berhasil mengikuti pelajaran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jika saya belajar dan bekerja dengan sungguh-sungguh.</t>
    </r>
  </si>
  <si>
    <r>
      <t xml:space="preserve">Saya berprinsip, jika merasa malas untuk mengerjakan soal pada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>, maka saya mencoba untuk mengerjakan dengan segera.</t>
    </r>
  </si>
  <si>
    <r>
      <t xml:space="preserve">Dalam belajar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>. saya sering melewa-kan waktu dengan tidak mengerjakan sesuatu.</t>
    </r>
  </si>
  <si>
    <r>
      <t xml:space="preserve">Saya puas lalai bersama teman-teman di ruang kelas saat pembelajaran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 tanpa menghiraukan hasil belajar materi ini. </t>
    </r>
  </si>
  <si>
    <r>
      <t xml:space="preserve">Saya ingin mengenalkan pengetahuan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yang saya peroleh kepada  teman yang membutuhkan.</t>
    </r>
  </si>
  <si>
    <r>
      <t xml:space="preserve">Saya lebih senang berteman dengan orang yang menyukai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>.</t>
    </r>
  </si>
  <si>
    <r>
      <t xml:space="preserve">Saya sangat gembira bila kesempatan menjelaskan pelajaran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kepada teman dalam kelompok belajar.</t>
    </r>
  </si>
  <si>
    <r>
      <t xml:space="preserve">Jika saya melihat teman tidak berhasil menyelesaikan soal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maka saya berusaha menyelesaikan soal tersebut.</t>
    </r>
  </si>
  <si>
    <r>
      <t xml:space="preserve">Kalau saya melihat teman saya tidak berhasil menyelesaikan soal pada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>, maka saya berusaha menyelesaikannya secara diam-diam.</t>
    </r>
  </si>
  <si>
    <r>
      <t xml:space="preserve">Pekerjaan Rumah (PR) Tentang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yang diberikan .maka saya selalu langsung mengerjakanannya (tidak mau menundanya).</t>
    </r>
  </si>
  <si>
    <r>
      <t xml:space="preserve">Pertanyaan yang diajukan atau masalah-masalah yang diberikan pada pembelajaran 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>. selama ini mendorong rasa ingin tahu saya.</t>
    </r>
  </si>
  <si>
    <r>
      <t xml:space="preserve">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selama ini kurang menarik perhatian saya.</t>
    </r>
  </si>
  <si>
    <r>
      <t xml:space="preserve">materi suhu dan kalor dengan penerapan model pembelajaran POE berbantukan </t>
    </r>
    <r>
      <rPr>
        <i/>
        <sz val="12"/>
        <color rgb="FFFF0000"/>
        <rFont val="Times New Roman"/>
        <family val="1"/>
      </rPr>
      <t>game</t>
    </r>
    <r>
      <rPr>
        <sz val="12"/>
        <color rgb="FFFF0000"/>
        <rFont val="Times New Roman"/>
        <family val="1"/>
      </rPr>
      <t xml:space="preserve"> edukasi berbasis aplikasi </t>
    </r>
    <r>
      <rPr>
        <i/>
        <sz val="12"/>
        <color rgb="FFFF0000"/>
        <rFont val="Times New Roman"/>
        <family val="1"/>
      </rPr>
      <t>educandy</t>
    </r>
    <r>
      <rPr>
        <sz val="12"/>
        <color rgb="FFFF0000"/>
        <rFont val="Times New Roman"/>
        <family val="1"/>
      </rPr>
      <t xml:space="preserve"> yang dikembangkan selama ini menciptakan suasana tegang.</t>
    </r>
  </si>
  <si>
    <t>dorongan internal</t>
  </si>
  <si>
    <t>dorongan eksternal</t>
  </si>
  <si>
    <t xml:space="preserve"> </t>
  </si>
  <si>
    <t xml:space="preserve">cukup baik </t>
  </si>
  <si>
    <t>sangat baik</t>
  </si>
  <si>
    <t>baik</t>
  </si>
  <si>
    <t xml:space="preserve">kurang </t>
  </si>
  <si>
    <t>sangat kurang</t>
  </si>
  <si>
    <t xml:space="preserve">NO </t>
  </si>
  <si>
    <t xml:space="preserve">KATEGORI </t>
  </si>
  <si>
    <t>cukup baik</t>
  </si>
  <si>
    <t xml:space="preserve">sangat kurang </t>
  </si>
  <si>
    <t xml:space="preserve">laki-laki </t>
  </si>
  <si>
    <t>persentasi</t>
  </si>
  <si>
    <t>frekuensi</t>
  </si>
  <si>
    <t>perempuan</t>
  </si>
  <si>
    <t>persentase</t>
  </si>
  <si>
    <t xml:space="preserve">rata-rata </t>
  </si>
  <si>
    <t xml:space="preserve">perempuan </t>
  </si>
  <si>
    <t>laki-laki</t>
  </si>
  <si>
    <t xml:space="preserve">jumlah </t>
  </si>
  <si>
    <t>rata-rata</t>
  </si>
  <si>
    <t>i1</t>
  </si>
  <si>
    <t>i2</t>
  </si>
  <si>
    <t>i3</t>
  </si>
  <si>
    <t>i4</t>
  </si>
  <si>
    <t>i6</t>
  </si>
  <si>
    <t xml:space="preserve">seluruh </t>
  </si>
  <si>
    <t>no</t>
  </si>
  <si>
    <t>maks</t>
  </si>
  <si>
    <t>i5</t>
  </si>
  <si>
    <t xml:space="preserve">Persen seluruh </t>
  </si>
  <si>
    <t>maks L</t>
  </si>
  <si>
    <t>maks P</t>
  </si>
  <si>
    <t>Laki-laki</t>
  </si>
  <si>
    <t>Perempuan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</si>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</sst>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2" borderId="1" xfId="0" applyFill="1" applyBorder="1"/>
    <xf numFmtId="0" fontId="0" fillId="6" borderId="1" xfId="0" applyFill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'7.1'!$N$3:$R$3</c:f>
              <c:strCache>
                <c:ptCount val="5"/>
                <c:pt idx="0">
                  <c:v>sangat baik</c:v>
                </c:pt>
                <c:pt idx="1">
                  <c:v>baik</c:v>
                </c:pt>
                <c:pt idx="2">
                  <c:v>cukup baik </c:v>
                </c:pt>
                <c:pt idx="3">
                  <c:v>kurang </c:v>
                </c:pt>
                <c:pt idx="4">
                  <c:v>sangat kurang</c:v>
                </c:pt>
              </c:strCache>
            </c:strRef>
          </c:cat>
          <c:val>
            <c:numRef>
              <c:f>'7.1'!$N$4:$R$4</c:f>
              <c:numCache>
                <c:formatCode>General</c:formatCode>
                <c:ptCount val="5"/>
                <c:pt idx="0">
                  <c:v>2</c:v>
                </c:pt>
                <c:pt idx="1">
                  <c:v>23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2627736"/>
        <c:axId val="342630480"/>
        <c:axId val="0"/>
      </c:bar3DChart>
      <c:catAx>
        <c:axId val="34262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630480"/>
        <c:crosses val="autoZero"/>
        <c:auto val="1"/>
        <c:lblAlgn val="ctr"/>
        <c:lblOffset val="100"/>
        <c:noMultiLvlLbl val="0"/>
      </c:catAx>
      <c:valAx>
        <c:axId val="34263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627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Analisis Motivasi Belajar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'analisis gender'!$AJ$12</c:f>
              <c:strCache>
                <c:ptCount val="1"/>
                <c:pt idx="0">
                  <c:v>Laki-laki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'analisis gender'!$AK$12:$AP$12</c:f>
              <c:numCache>
                <c:formatCode>0.0</c:formatCode>
                <c:ptCount val="6"/>
                <c:pt idx="0">
                  <c:v>74.679487179487182</c:v>
                </c:pt>
                <c:pt idx="1">
                  <c:v>78.571428571428569</c:v>
                </c:pt>
                <c:pt idx="2">
                  <c:v>76.923076923076934</c:v>
                </c:pt>
                <c:pt idx="3">
                  <c:v>57.051282051282051</c:v>
                </c:pt>
                <c:pt idx="4">
                  <c:v>67.788461538461547</c:v>
                </c:pt>
                <c:pt idx="5">
                  <c:v>72.692307692307693</c:v>
                </c:pt>
              </c:numCache>
            </c:numRef>
          </c:val>
        </c:ser>
        <c:ser>
          <c:idx val="1"/>
          <c:order val="1"/>
          <c:tx>
            <c:strRef>
              <c:f>'analisis gender'!$AJ$13</c:f>
              <c:strCache>
                <c:ptCount val="1"/>
                <c:pt idx="0">
                  <c:v>Perempuan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'analisis gender'!$AK$13:$AP$13</c:f>
              <c:numCache>
                <c:formatCode>0.0</c:formatCode>
                <c:ptCount val="6"/>
                <c:pt idx="0">
                  <c:v>75.260416666666657</c:v>
                </c:pt>
                <c:pt idx="1">
                  <c:v>71.651785714285708</c:v>
                </c:pt>
                <c:pt idx="2">
                  <c:v>72.8125</c:v>
                </c:pt>
                <c:pt idx="3">
                  <c:v>57.291666666666664</c:v>
                </c:pt>
                <c:pt idx="4">
                  <c:v>71.484375</c:v>
                </c:pt>
                <c:pt idx="5">
                  <c:v>72.1875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42630088"/>
        <c:axId val="342625384"/>
        <c:axId val="0"/>
      </c:bar3DChart>
      <c:catAx>
        <c:axId val="342630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Aspek</a:t>
                </a:r>
                <a:r>
                  <a:rPr lang="en-US" baseline="0"/>
                  <a:t> motivasi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625384"/>
        <c:crosses val="autoZero"/>
        <c:auto val="1"/>
        <c:lblAlgn val="ctr"/>
        <c:lblOffset val="100"/>
        <c:noMultiLvlLbl val="0"/>
      </c:catAx>
      <c:valAx>
        <c:axId val="34262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Persentase</a:t>
                </a:r>
                <a:r>
                  <a:rPr lang="en-US" baseline="0"/>
                  <a:t> skor motivasi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630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408214</xdr:colOff>
      <xdr:row>4</xdr:row>
      <xdr:rowOff>349703</xdr:rowOff>
    </xdr:from>
    <xdr:to>
      <xdr:col>19</xdr:col>
      <xdr:colOff>81643</xdr:colOff>
      <xdr:row>6</xdr:row>
      <xdr:rowOff>643618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309562</xdr:colOff>
      <xdr:row>14</xdr:row>
      <xdr:rowOff>28575</xdr:rowOff>
    </xdr:from>
    <xdr:to>
      <xdr:col>44</xdr:col>
      <xdr:colOff>457200</xdr:colOff>
      <xdr:row>35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7"/>
  <sheetViews>
    <sheetView tabSelected="1" zoomScale="70" zoomScaleNormal="70" workbookViewId="0">
      <selection activeCell="E5" sqref="E5"/>
    </sheetView>
  </sheetViews>
  <sheetFormatPr defaultRowHeight="15" x14ac:dyDescent="0.25"/>
  <cols>
    <col min="2" max="2" width="5.7109375" customWidth="1"/>
    <col min="3" max="3" width="65.42578125" customWidth="1"/>
  </cols>
  <sheetData>
    <row r="3" spans="2:18" ht="29.25" customHeight="1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I3" s="8" t="s">
        <v>62</v>
      </c>
      <c r="K3" s="9" t="s">
        <v>61</v>
      </c>
      <c r="N3" s="11" t="s">
        <v>65</v>
      </c>
      <c r="O3" t="s">
        <v>66</v>
      </c>
      <c r="P3" t="s">
        <v>64</v>
      </c>
      <c r="Q3" t="s">
        <v>67</v>
      </c>
      <c r="R3" t="s">
        <v>68</v>
      </c>
    </row>
    <row r="4" spans="2:18" ht="96.95" customHeight="1" x14ac:dyDescent="0.25">
      <c r="B4" s="2">
        <v>1</v>
      </c>
      <c r="C4" s="3" t="s">
        <v>6</v>
      </c>
      <c r="D4" s="2">
        <v>9</v>
      </c>
      <c r="E4" s="2">
        <v>18</v>
      </c>
      <c r="F4" s="2">
        <v>2</v>
      </c>
      <c r="G4" s="2">
        <v>0</v>
      </c>
      <c r="H4" s="10">
        <v>116</v>
      </c>
      <c r="I4">
        <f>(9*4)+(18*3)+(2*2)</f>
        <v>94</v>
      </c>
      <c r="N4">
        <v>2</v>
      </c>
      <c r="O4">
        <v>23</v>
      </c>
      <c r="P4">
        <v>4</v>
      </c>
      <c r="Q4">
        <v>0</v>
      </c>
      <c r="R4">
        <v>0</v>
      </c>
    </row>
    <row r="5" spans="2:18" ht="96.95" customHeight="1" x14ac:dyDescent="0.25">
      <c r="B5" s="2">
        <v>2</v>
      </c>
      <c r="C5" s="7" t="s">
        <v>35</v>
      </c>
      <c r="D5" s="2">
        <v>3</v>
      </c>
      <c r="E5" s="2">
        <v>4</v>
      </c>
      <c r="F5" s="2">
        <v>16</v>
      </c>
      <c r="G5" s="2">
        <v>6</v>
      </c>
      <c r="H5" s="10">
        <v>116</v>
      </c>
      <c r="I5">
        <f>(16*3)+(6*4)+12+3</f>
        <v>87</v>
      </c>
      <c r="J5" s="10">
        <v>116</v>
      </c>
    </row>
    <row r="6" spans="2:18" ht="96.95" customHeight="1" x14ac:dyDescent="0.25">
      <c r="B6" s="2">
        <v>3</v>
      </c>
      <c r="C6" s="3" t="s">
        <v>7</v>
      </c>
      <c r="D6" s="2">
        <v>7</v>
      </c>
      <c r="E6" s="2">
        <v>19</v>
      </c>
      <c r="F6" s="2">
        <v>3</v>
      </c>
      <c r="G6" s="2">
        <v>0</v>
      </c>
      <c r="H6" s="10">
        <v>116</v>
      </c>
      <c r="I6">
        <f>(7*4)+(19*3)+6</f>
        <v>91</v>
      </c>
      <c r="J6" s="10">
        <v>116</v>
      </c>
    </row>
    <row r="7" spans="2:18" ht="96.95" customHeight="1" x14ac:dyDescent="0.25">
      <c r="B7" s="2">
        <v>4</v>
      </c>
      <c r="C7" s="3" t="s">
        <v>8</v>
      </c>
      <c r="D7" s="2">
        <v>9</v>
      </c>
      <c r="E7" s="2">
        <v>19</v>
      </c>
      <c r="F7" s="2">
        <v>1</v>
      </c>
      <c r="G7" s="2">
        <v>0</v>
      </c>
      <c r="H7" s="10">
        <v>116</v>
      </c>
      <c r="I7">
        <f>(9*4)+(1*(9*3))+2</f>
        <v>65</v>
      </c>
      <c r="J7" s="10">
        <v>116</v>
      </c>
    </row>
    <row r="8" spans="2:18" ht="96.95" customHeight="1" x14ac:dyDescent="0.25">
      <c r="B8" s="2">
        <v>5</v>
      </c>
      <c r="C8" s="3" t="s">
        <v>9</v>
      </c>
      <c r="D8" s="2">
        <v>3</v>
      </c>
      <c r="E8" s="2">
        <v>3</v>
      </c>
      <c r="F8" s="2">
        <v>18</v>
      </c>
      <c r="G8" s="2">
        <v>5</v>
      </c>
      <c r="H8" s="10">
        <v>116</v>
      </c>
      <c r="I8">
        <f>(3*4)+(3*3)+36+5</f>
        <v>62</v>
      </c>
      <c r="J8" s="10">
        <v>116</v>
      </c>
    </row>
    <row r="9" spans="2:18" ht="96.95" customHeight="1" x14ac:dyDescent="0.25">
      <c r="B9" s="2">
        <v>6</v>
      </c>
      <c r="C9" s="3" t="s">
        <v>10</v>
      </c>
      <c r="D9" s="2">
        <v>2</v>
      </c>
      <c r="E9" s="2">
        <v>21</v>
      </c>
      <c r="F9" s="2">
        <v>5</v>
      </c>
      <c r="G9" s="2">
        <v>1</v>
      </c>
      <c r="H9" s="10">
        <v>116</v>
      </c>
      <c r="I9">
        <f>(2*4)+(21*3)+11</f>
        <v>82</v>
      </c>
      <c r="J9" s="10">
        <v>116</v>
      </c>
    </row>
    <row r="10" spans="2:18" ht="96.95" customHeight="1" x14ac:dyDescent="0.25">
      <c r="B10" s="2">
        <v>7</v>
      </c>
      <c r="C10" s="3" t="s">
        <v>11</v>
      </c>
      <c r="D10" s="2">
        <v>10</v>
      </c>
      <c r="E10" s="2">
        <v>4</v>
      </c>
      <c r="F10" s="2">
        <v>9</v>
      </c>
      <c r="G10" s="2">
        <v>4</v>
      </c>
      <c r="H10" s="10">
        <v>116</v>
      </c>
      <c r="I10">
        <f>(10*4)+(4*3)+18+4</f>
        <v>74</v>
      </c>
      <c r="J10" s="10">
        <v>116</v>
      </c>
    </row>
    <row r="11" spans="2:18" ht="96.95" customHeight="1" x14ac:dyDescent="0.25">
      <c r="B11" s="2">
        <v>8</v>
      </c>
      <c r="C11" s="3" t="s">
        <v>12</v>
      </c>
      <c r="D11" s="2">
        <v>7</v>
      </c>
      <c r="E11" s="2">
        <v>19</v>
      </c>
      <c r="F11" s="2">
        <v>2</v>
      </c>
      <c r="G11" s="2">
        <v>1</v>
      </c>
      <c r="H11" s="10">
        <v>116</v>
      </c>
      <c r="I11">
        <f>(7*4)+(19*3)+4+2</f>
        <v>91</v>
      </c>
      <c r="J11" s="10">
        <v>116</v>
      </c>
    </row>
    <row r="12" spans="2:18" ht="96.95" customHeight="1" x14ac:dyDescent="0.25">
      <c r="B12" s="2">
        <v>9</v>
      </c>
      <c r="C12" s="3" t="s">
        <v>13</v>
      </c>
      <c r="D12" s="2">
        <v>9</v>
      </c>
      <c r="E12" s="2">
        <v>14</v>
      </c>
      <c r="F12" s="2">
        <v>5</v>
      </c>
      <c r="G12" s="2">
        <v>1</v>
      </c>
      <c r="H12" s="10">
        <v>116</v>
      </c>
      <c r="I12">
        <f>(9*4)+(14*3)+10+2</f>
        <v>90</v>
      </c>
      <c r="J12" s="10">
        <v>116</v>
      </c>
    </row>
    <row r="13" spans="2:18" ht="96.95" customHeight="1" x14ac:dyDescent="0.25">
      <c r="B13" s="2">
        <v>10</v>
      </c>
      <c r="C13" s="3" t="s">
        <v>14</v>
      </c>
      <c r="D13" s="2">
        <v>5</v>
      </c>
      <c r="E13" s="2">
        <v>17</v>
      </c>
      <c r="F13" s="2">
        <v>7</v>
      </c>
      <c r="G13" s="2">
        <v>0</v>
      </c>
      <c r="H13" s="10">
        <v>116</v>
      </c>
      <c r="I13">
        <f>(5*4)+(17*3)+14</f>
        <v>85</v>
      </c>
      <c r="J13" s="10">
        <v>116</v>
      </c>
    </row>
    <row r="14" spans="2:18" ht="96.95" customHeight="1" x14ac:dyDescent="0.25">
      <c r="B14" s="2">
        <v>11</v>
      </c>
      <c r="C14" s="3" t="s">
        <v>15</v>
      </c>
      <c r="D14" s="2">
        <v>5</v>
      </c>
      <c r="E14" s="2">
        <v>10</v>
      </c>
      <c r="F14" s="2">
        <v>11</v>
      </c>
      <c r="G14" s="2">
        <v>3</v>
      </c>
      <c r="H14" s="10">
        <v>116</v>
      </c>
      <c r="I14">
        <f>(11*3)+(3*4)+20+5</f>
        <v>70</v>
      </c>
      <c r="J14" s="10">
        <v>116</v>
      </c>
    </row>
    <row r="15" spans="2:18" ht="96.95" customHeight="1" x14ac:dyDescent="0.25">
      <c r="B15" s="2">
        <v>12</v>
      </c>
      <c r="C15" s="3" t="s">
        <v>16</v>
      </c>
      <c r="D15" s="2">
        <v>9</v>
      </c>
      <c r="E15" s="2">
        <v>12</v>
      </c>
      <c r="F15" s="2">
        <v>8</v>
      </c>
      <c r="G15" s="2">
        <v>0</v>
      </c>
      <c r="H15" s="10">
        <v>116</v>
      </c>
      <c r="I15">
        <f>(9*4)+(12*3)+16</f>
        <v>88</v>
      </c>
      <c r="J15" s="10">
        <v>116</v>
      </c>
    </row>
    <row r="16" spans="2:18" ht="96.95" customHeight="1" x14ac:dyDescent="0.25">
      <c r="B16" s="2">
        <v>13</v>
      </c>
      <c r="C16" s="3" t="s">
        <v>17</v>
      </c>
      <c r="D16" s="2">
        <v>5</v>
      </c>
      <c r="E16" s="2">
        <v>3</v>
      </c>
      <c r="F16" s="2">
        <v>19</v>
      </c>
      <c r="G16" s="2">
        <v>2</v>
      </c>
      <c r="H16" s="10">
        <v>116</v>
      </c>
      <c r="I16">
        <f>(19*3)+(2*4)+6+5</f>
        <v>76</v>
      </c>
      <c r="J16" s="10">
        <v>116</v>
      </c>
    </row>
    <row r="17" spans="2:10" ht="96.95" customHeight="1" x14ac:dyDescent="0.25">
      <c r="B17" s="2">
        <v>14</v>
      </c>
      <c r="C17" s="3" t="s">
        <v>18</v>
      </c>
      <c r="D17" s="2">
        <v>1</v>
      </c>
      <c r="E17" s="2">
        <v>6</v>
      </c>
      <c r="F17" s="2">
        <v>11</v>
      </c>
      <c r="G17" s="2">
        <v>11</v>
      </c>
      <c r="H17" s="10">
        <v>116</v>
      </c>
      <c r="I17">
        <f>(D17*4)+(E17*3)+22+11</f>
        <v>55</v>
      </c>
      <c r="J17" s="10">
        <v>116</v>
      </c>
    </row>
    <row r="18" spans="2:10" ht="96.95" customHeight="1" x14ac:dyDescent="0.25">
      <c r="B18" s="2">
        <v>15</v>
      </c>
      <c r="C18" s="3" t="s">
        <v>19</v>
      </c>
      <c r="D18" s="2">
        <v>7</v>
      </c>
      <c r="E18" s="2">
        <v>18</v>
      </c>
      <c r="F18" s="2">
        <v>3</v>
      </c>
      <c r="G18" s="2">
        <v>1</v>
      </c>
      <c r="H18" s="10">
        <v>116</v>
      </c>
      <c r="I18">
        <f>(7*4)+(18*3)+6+1</f>
        <v>89</v>
      </c>
    </row>
    <row r="19" spans="2:10" ht="96.95" customHeight="1" x14ac:dyDescent="0.25">
      <c r="B19" s="2">
        <v>16</v>
      </c>
      <c r="C19" s="3" t="s">
        <v>20</v>
      </c>
      <c r="D19" s="2">
        <v>11</v>
      </c>
      <c r="E19" s="2">
        <v>15</v>
      </c>
      <c r="F19" s="2">
        <v>3</v>
      </c>
      <c r="G19" s="2">
        <v>0</v>
      </c>
      <c r="H19" s="10">
        <v>116</v>
      </c>
      <c r="I19">
        <f>(11*4)+(15*3)+6</f>
        <v>95</v>
      </c>
      <c r="J19" s="10">
        <v>116</v>
      </c>
    </row>
    <row r="20" spans="2:10" ht="96.95" customHeight="1" x14ac:dyDescent="0.25">
      <c r="B20" s="2">
        <v>17</v>
      </c>
      <c r="C20" s="3" t="s">
        <v>21</v>
      </c>
      <c r="D20" s="2">
        <v>6</v>
      </c>
      <c r="E20" s="2">
        <v>6</v>
      </c>
      <c r="F20" s="2">
        <v>7</v>
      </c>
      <c r="G20" s="2">
        <v>10</v>
      </c>
      <c r="H20" s="10">
        <v>116</v>
      </c>
      <c r="I20">
        <f>(6*3)+(6*4)+14+10</f>
        <v>66</v>
      </c>
    </row>
    <row r="21" spans="2:10" ht="96.95" customHeight="1" x14ac:dyDescent="0.25">
      <c r="B21" s="2">
        <v>18</v>
      </c>
      <c r="C21" s="3" t="s">
        <v>22</v>
      </c>
      <c r="D21" s="2">
        <v>6</v>
      </c>
      <c r="E21" s="2">
        <v>5</v>
      </c>
      <c r="F21" s="2">
        <v>4</v>
      </c>
      <c r="G21" s="2">
        <v>14</v>
      </c>
      <c r="H21" s="10">
        <v>116</v>
      </c>
      <c r="I21">
        <f>(14*4)+(4*3)+10+16</f>
        <v>94</v>
      </c>
    </row>
    <row r="22" spans="2:10" ht="96.95" customHeight="1" x14ac:dyDescent="0.25">
      <c r="B22" s="2">
        <v>19</v>
      </c>
      <c r="C22" s="3" t="s">
        <v>23</v>
      </c>
      <c r="D22" s="3">
        <v>5</v>
      </c>
      <c r="E22" s="3">
        <v>14</v>
      </c>
      <c r="F22" s="2">
        <v>7</v>
      </c>
      <c r="G22" s="2">
        <v>3</v>
      </c>
      <c r="H22" s="10">
        <v>116</v>
      </c>
      <c r="I22">
        <f>(5*4)+(14*3)+17</f>
        <v>79</v>
      </c>
    </row>
    <row r="23" spans="2:10" ht="96.95" customHeight="1" x14ac:dyDescent="0.25">
      <c r="B23" s="2">
        <v>20</v>
      </c>
      <c r="C23" s="3" t="s">
        <v>24</v>
      </c>
      <c r="D23" s="3">
        <v>6</v>
      </c>
      <c r="E23" s="3">
        <v>17</v>
      </c>
      <c r="F23" s="2">
        <v>3</v>
      </c>
      <c r="G23" s="2">
        <v>3</v>
      </c>
      <c r="H23" s="10">
        <v>116</v>
      </c>
      <c r="I23">
        <f>(6*4)+(17*3)+6+3</f>
        <v>84</v>
      </c>
      <c r="J23">
        <v>116</v>
      </c>
    </row>
    <row r="24" spans="2:10" ht="96.95" customHeight="1" x14ac:dyDescent="0.25">
      <c r="B24" s="2">
        <v>21</v>
      </c>
      <c r="C24" s="3" t="s">
        <v>25</v>
      </c>
      <c r="D24" s="3">
        <v>7</v>
      </c>
      <c r="E24" s="3">
        <v>5</v>
      </c>
      <c r="F24" s="2">
        <v>13</v>
      </c>
      <c r="G24" s="2">
        <v>4</v>
      </c>
      <c r="H24" s="10">
        <v>116</v>
      </c>
      <c r="I24">
        <f>(13*3)+(4*4)+10+7</f>
        <v>72</v>
      </c>
      <c r="J24">
        <v>116</v>
      </c>
    </row>
    <row r="25" spans="2:10" ht="96.95" customHeight="1" x14ac:dyDescent="0.25">
      <c r="B25" s="2">
        <v>22</v>
      </c>
      <c r="C25" s="3" t="s">
        <v>26</v>
      </c>
      <c r="D25" s="3">
        <v>2</v>
      </c>
      <c r="E25" s="3">
        <v>10</v>
      </c>
      <c r="F25" s="2">
        <v>14</v>
      </c>
      <c r="G25" s="2">
        <v>3</v>
      </c>
      <c r="H25" s="10">
        <v>116</v>
      </c>
      <c r="I25">
        <f>(14*3)+(3*4)+20+2</f>
        <v>76</v>
      </c>
      <c r="J25">
        <v>116</v>
      </c>
    </row>
    <row r="26" spans="2:10" ht="96.95" customHeight="1" x14ac:dyDescent="0.25">
      <c r="B26" s="2">
        <v>23</v>
      </c>
      <c r="C26" s="3" t="s">
        <v>27</v>
      </c>
      <c r="D26" s="3">
        <v>13</v>
      </c>
      <c r="E26" s="3">
        <v>13</v>
      </c>
      <c r="F26" s="2">
        <v>3</v>
      </c>
      <c r="G26" s="2">
        <v>0</v>
      </c>
      <c r="H26" s="10">
        <v>116</v>
      </c>
      <c r="I26">
        <f>(13*4)+(13*3)+6</f>
        <v>97</v>
      </c>
    </row>
    <row r="27" spans="2:10" ht="96.95" customHeight="1" x14ac:dyDescent="0.25">
      <c r="B27" s="2">
        <v>24</v>
      </c>
      <c r="C27" s="3" t="s">
        <v>28</v>
      </c>
      <c r="D27" s="3">
        <v>18</v>
      </c>
      <c r="E27" s="3">
        <v>7</v>
      </c>
      <c r="F27" s="2">
        <v>3</v>
      </c>
      <c r="G27" s="2">
        <v>1</v>
      </c>
      <c r="H27" s="10">
        <v>116</v>
      </c>
      <c r="I27">
        <f>(18*4)+(7*3)+6+1</f>
        <v>100</v>
      </c>
      <c r="J27">
        <v>116</v>
      </c>
    </row>
    <row r="28" spans="2:10" ht="96.95" customHeight="1" x14ac:dyDescent="0.25">
      <c r="B28" s="2">
        <v>25</v>
      </c>
      <c r="C28" s="3" t="s">
        <v>29</v>
      </c>
      <c r="D28" s="3">
        <v>5</v>
      </c>
      <c r="E28" s="2">
        <v>12</v>
      </c>
      <c r="F28" s="4">
        <v>10</v>
      </c>
      <c r="G28" s="4">
        <v>2</v>
      </c>
      <c r="H28" s="10">
        <v>116</v>
      </c>
      <c r="I28">
        <f>(5*4)+(12*3)+20+2</f>
        <v>78</v>
      </c>
      <c r="J28">
        <v>116</v>
      </c>
    </row>
    <row r="29" spans="2:10" ht="96.95" customHeight="1" x14ac:dyDescent="0.25">
      <c r="B29" s="2">
        <v>26</v>
      </c>
      <c r="C29" s="3" t="s">
        <v>30</v>
      </c>
      <c r="D29" s="3">
        <v>8</v>
      </c>
      <c r="E29" s="2">
        <v>15</v>
      </c>
      <c r="F29" s="4">
        <v>5</v>
      </c>
      <c r="G29" s="4">
        <v>1</v>
      </c>
      <c r="H29" s="10">
        <v>116</v>
      </c>
      <c r="I29">
        <f>40+45+10+1</f>
        <v>96</v>
      </c>
      <c r="J29">
        <v>116</v>
      </c>
    </row>
    <row r="30" spans="2:10" ht="96.95" customHeight="1" x14ac:dyDescent="0.25">
      <c r="B30" s="2">
        <v>27</v>
      </c>
      <c r="C30" s="3" t="s">
        <v>31</v>
      </c>
      <c r="D30" s="3">
        <v>7</v>
      </c>
      <c r="E30" s="2">
        <v>18</v>
      </c>
      <c r="F30" s="4">
        <v>3</v>
      </c>
      <c r="G30" s="4">
        <v>1</v>
      </c>
      <c r="H30" s="10">
        <v>116</v>
      </c>
      <c r="I30">
        <f>28+(18*3)+6+1</f>
        <v>89</v>
      </c>
      <c r="J30">
        <v>116</v>
      </c>
    </row>
    <row r="31" spans="2:10" ht="96.95" customHeight="1" x14ac:dyDescent="0.25">
      <c r="B31" s="2">
        <v>28</v>
      </c>
      <c r="C31" s="3" t="s">
        <v>32</v>
      </c>
      <c r="D31" s="3">
        <v>2</v>
      </c>
      <c r="E31" s="2">
        <v>5</v>
      </c>
      <c r="F31" s="4">
        <v>15</v>
      </c>
      <c r="G31" s="4">
        <v>7</v>
      </c>
      <c r="H31" s="10">
        <v>116</v>
      </c>
      <c r="I31">
        <f>(15*3)+28+10+2</f>
        <v>85</v>
      </c>
      <c r="J31">
        <v>116</v>
      </c>
    </row>
    <row r="32" spans="2:10" ht="96.95" customHeight="1" x14ac:dyDescent="0.25">
      <c r="B32" s="2">
        <v>29</v>
      </c>
      <c r="C32" s="3" t="s">
        <v>33</v>
      </c>
      <c r="D32" s="3">
        <v>8</v>
      </c>
      <c r="E32" s="3">
        <v>14</v>
      </c>
      <c r="F32" s="3">
        <v>7</v>
      </c>
      <c r="G32" s="3">
        <v>0</v>
      </c>
      <c r="H32" s="10">
        <v>116</v>
      </c>
      <c r="I32">
        <f>(8*4)+(14*3)+14</f>
        <v>88</v>
      </c>
    </row>
    <row r="33" spans="2:11" ht="96.95" customHeight="1" x14ac:dyDescent="0.25">
      <c r="B33" s="2">
        <v>30</v>
      </c>
      <c r="C33" s="3" t="s">
        <v>34</v>
      </c>
      <c r="D33" s="3">
        <v>9</v>
      </c>
      <c r="E33" s="2">
        <v>10</v>
      </c>
      <c r="F33" s="4">
        <v>9</v>
      </c>
      <c r="G33" s="4">
        <v>1</v>
      </c>
      <c r="H33" s="10">
        <v>116</v>
      </c>
      <c r="I33">
        <f>(9*3)+ 4+20+9</f>
        <v>60</v>
      </c>
    </row>
    <row r="34" spans="2:11" x14ac:dyDescent="0.25">
      <c r="H34">
        <f>SUM(H4:H33)</f>
        <v>3480</v>
      </c>
      <c r="I34">
        <f>SUM(I4:I33)</f>
        <v>2458</v>
      </c>
    </row>
    <row r="36" spans="2:11" x14ac:dyDescent="0.25">
      <c r="C36">
        <f>(I34/H34)*100</f>
        <v>70.632183908045974</v>
      </c>
      <c r="K36">
        <f>1164/1856</f>
        <v>0.62715517241379315</v>
      </c>
    </row>
    <row r="37" spans="2:11" x14ac:dyDescent="0.25">
      <c r="H37" t="s">
        <v>63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3"/>
  <sheetViews>
    <sheetView zoomScale="80" zoomScaleNormal="80" workbookViewId="0">
      <selection activeCell="D4" sqref="D4"/>
    </sheetView>
  </sheetViews>
  <sheetFormatPr defaultRowHeight="15" x14ac:dyDescent="0.25"/>
  <cols>
    <col min="2" max="2" width="5.7109375" customWidth="1"/>
    <col min="3" max="3" width="65.42578125" customWidth="1"/>
    <col min="4" max="4" width="10.28515625" customWidth="1"/>
    <col min="9" max="9" width="11.140625" customWidth="1"/>
  </cols>
  <sheetData>
    <row r="3" spans="2:9" ht="29.25" customHeight="1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2:9" ht="96.95" customHeight="1" x14ac:dyDescent="0.25">
      <c r="B4" s="2">
        <v>1</v>
      </c>
      <c r="C4" s="3" t="s">
        <v>6</v>
      </c>
      <c r="D4" s="6">
        <f>('7.1'!D4/29)*100</f>
        <v>31.03448275862069</v>
      </c>
      <c r="E4" s="6">
        <f>('7.1'!E4/29)*100</f>
        <v>62.068965517241381</v>
      </c>
      <c r="F4" s="6">
        <f>('7.1'!F4/29)*100</f>
        <v>6.8965517241379306</v>
      </c>
      <c r="G4" s="6">
        <f>('7.1'!G4/29)*100</f>
        <v>0</v>
      </c>
      <c r="I4" s="1" t="s">
        <v>61</v>
      </c>
    </row>
    <row r="5" spans="2:9" ht="96.95" customHeight="1" x14ac:dyDescent="0.25">
      <c r="B5" s="2">
        <v>2</v>
      </c>
      <c r="C5" s="7" t="s">
        <v>35</v>
      </c>
      <c r="D5" s="6">
        <f>('7.1'!D5/29)*100</f>
        <v>10.344827586206897</v>
      </c>
      <c r="E5" s="6">
        <f>('7.1'!E5/29)*100</f>
        <v>13.793103448275861</v>
      </c>
      <c r="F5" s="6">
        <f>('7.1'!F5/29)*100</f>
        <v>55.172413793103445</v>
      </c>
      <c r="G5" s="6">
        <f>('7.1'!G5/29)*100</f>
        <v>20.689655172413794</v>
      </c>
    </row>
    <row r="6" spans="2:9" ht="96.95" customHeight="1" x14ac:dyDescent="0.25">
      <c r="B6" s="2">
        <v>3</v>
      </c>
      <c r="C6" s="7" t="s">
        <v>36</v>
      </c>
      <c r="D6" s="6">
        <f>('7.1'!D6/29)*100</f>
        <v>24.137931034482758</v>
      </c>
      <c r="E6" s="6">
        <f>('7.1'!E6/29)*100</f>
        <v>65.517241379310349</v>
      </c>
      <c r="F6" s="6">
        <f>('7.1'!F6/29)*100</f>
        <v>10.344827586206897</v>
      </c>
      <c r="G6" s="6">
        <f>('7.1'!G6/29)*100</f>
        <v>0</v>
      </c>
    </row>
    <row r="7" spans="2:9" ht="96.95" customHeight="1" x14ac:dyDescent="0.25">
      <c r="B7" s="2">
        <v>4</v>
      </c>
      <c r="C7" s="7" t="s">
        <v>48</v>
      </c>
      <c r="D7" s="6">
        <f>('7.1'!D7/29)*100</f>
        <v>31.03448275862069</v>
      </c>
      <c r="E7" s="6">
        <f>('7.1'!E7/29)*100</f>
        <v>65.517241379310349</v>
      </c>
      <c r="F7" s="6">
        <f>('7.1'!F7/29)*100</f>
        <v>3.4482758620689653</v>
      </c>
      <c r="G7" s="6">
        <f>('7.1'!G7/29)*100</f>
        <v>0</v>
      </c>
    </row>
    <row r="8" spans="2:9" ht="96.95" customHeight="1" x14ac:dyDescent="0.25">
      <c r="B8" s="2">
        <v>5</v>
      </c>
      <c r="C8" s="7" t="s">
        <v>56</v>
      </c>
      <c r="D8" s="6">
        <f>('7.1'!D8/29)*100</f>
        <v>10.344827586206897</v>
      </c>
      <c r="E8" s="6">
        <f>('7.1'!E8/29)*100</f>
        <v>10.344827586206897</v>
      </c>
      <c r="F8" s="6">
        <f>('7.1'!F8/29)*100</f>
        <v>62.068965517241381</v>
      </c>
      <c r="G8" s="6">
        <f>('7.1'!G8/29)*100</f>
        <v>17.241379310344829</v>
      </c>
    </row>
    <row r="9" spans="2:9" ht="96.95" customHeight="1" x14ac:dyDescent="0.25">
      <c r="B9" s="2">
        <v>6</v>
      </c>
      <c r="C9" s="7" t="s">
        <v>49</v>
      </c>
      <c r="D9" s="6">
        <f>('7.1'!D9/29)*100</f>
        <v>6.8965517241379306</v>
      </c>
      <c r="E9" s="6">
        <f>('7.1'!E9/29)*100</f>
        <v>72.41379310344827</v>
      </c>
      <c r="F9" s="6">
        <f>('7.1'!F9/29)*100</f>
        <v>17.241379310344829</v>
      </c>
      <c r="G9" s="6">
        <f>('7.1'!G9/29)*100</f>
        <v>3.4482758620689653</v>
      </c>
    </row>
    <row r="10" spans="2:9" ht="96.95" customHeight="1" x14ac:dyDescent="0.25">
      <c r="B10" s="2">
        <v>7</v>
      </c>
      <c r="C10" s="7" t="s">
        <v>38</v>
      </c>
      <c r="D10" s="6">
        <f>('7.1'!D10/29)*100</f>
        <v>34.482758620689658</v>
      </c>
      <c r="E10" s="6">
        <f>('7.1'!E10/29)*100</f>
        <v>13.793103448275861</v>
      </c>
      <c r="F10" s="6">
        <f>('7.1'!F10/29)*100</f>
        <v>31.03448275862069</v>
      </c>
      <c r="G10" s="6">
        <f>('7.1'!G10/29)*100</f>
        <v>13.793103448275861</v>
      </c>
    </row>
    <row r="11" spans="2:9" ht="96.95" customHeight="1" x14ac:dyDescent="0.25">
      <c r="B11" s="2">
        <v>8</v>
      </c>
      <c r="C11" s="3" t="s">
        <v>37</v>
      </c>
      <c r="D11" s="6">
        <f>('7.1'!D11/29)*100</f>
        <v>24.137931034482758</v>
      </c>
      <c r="E11" s="6">
        <f>('7.1'!E11/29)*100</f>
        <v>65.517241379310349</v>
      </c>
      <c r="F11" s="6">
        <f>('7.1'!F11/29)*100</f>
        <v>6.8965517241379306</v>
      </c>
      <c r="G11" s="6">
        <f>('7.1'!G11/29)*100</f>
        <v>3.4482758620689653</v>
      </c>
    </row>
    <row r="12" spans="2:9" ht="96.95" customHeight="1" x14ac:dyDescent="0.25">
      <c r="B12" s="2">
        <v>9</v>
      </c>
      <c r="C12" s="7" t="s">
        <v>39</v>
      </c>
      <c r="D12" s="6">
        <f>('7.1'!D12/29)*100</f>
        <v>31.03448275862069</v>
      </c>
      <c r="E12" s="6">
        <f>('7.1'!E12/29)*100</f>
        <v>48.275862068965516</v>
      </c>
      <c r="F12" s="6">
        <f>('7.1'!F12/29)*100</f>
        <v>17.241379310344829</v>
      </c>
      <c r="G12" s="6">
        <f>('7.1'!G12/29)*100</f>
        <v>3.4482758620689653</v>
      </c>
    </row>
    <row r="13" spans="2:9" ht="96.95" customHeight="1" x14ac:dyDescent="0.25">
      <c r="B13" s="2">
        <v>10</v>
      </c>
      <c r="C13" s="7" t="s">
        <v>40</v>
      </c>
      <c r="D13" s="6">
        <f>('7.1'!D13/29)*100</f>
        <v>17.241379310344829</v>
      </c>
      <c r="E13" s="6">
        <f>('7.1'!E13/29)*100</f>
        <v>58.620689655172406</v>
      </c>
      <c r="F13" s="6">
        <f>('7.1'!F13/29)*100</f>
        <v>24.137931034482758</v>
      </c>
      <c r="G13" s="6">
        <f>('7.1'!G13/29)*100</f>
        <v>0</v>
      </c>
    </row>
    <row r="14" spans="2:9" ht="96.95" customHeight="1" x14ac:dyDescent="0.25">
      <c r="B14" s="2">
        <v>11</v>
      </c>
      <c r="C14" s="7" t="s">
        <v>43</v>
      </c>
      <c r="D14" s="6">
        <f>('7.1'!D14/29)*100</f>
        <v>17.241379310344829</v>
      </c>
      <c r="E14" s="6">
        <f>('7.1'!E14/29)*100</f>
        <v>34.482758620689658</v>
      </c>
      <c r="F14" s="6">
        <f>('7.1'!F14/29)*100</f>
        <v>37.931034482758619</v>
      </c>
      <c r="G14" s="6">
        <f>('7.1'!G14/29)*100</f>
        <v>10.344827586206897</v>
      </c>
    </row>
    <row r="15" spans="2:9" ht="96.95" customHeight="1" x14ac:dyDescent="0.25">
      <c r="B15" s="2">
        <v>12</v>
      </c>
      <c r="C15" s="7" t="s">
        <v>57</v>
      </c>
      <c r="D15" s="6">
        <f>('7.1'!D15/29)*100</f>
        <v>31.03448275862069</v>
      </c>
      <c r="E15" s="6">
        <f>('7.1'!E15/29)*100</f>
        <v>41.379310344827587</v>
      </c>
      <c r="F15" s="6">
        <f>('7.1'!F15/29)*100</f>
        <v>27.586206896551722</v>
      </c>
      <c r="G15" s="6">
        <f>('7.1'!G15/29)*100</f>
        <v>0</v>
      </c>
    </row>
    <row r="16" spans="2:9" ht="96.95" customHeight="1" x14ac:dyDescent="0.25">
      <c r="B16" s="2">
        <v>13</v>
      </c>
      <c r="C16" s="7" t="s">
        <v>50</v>
      </c>
      <c r="D16" s="6">
        <f>('7.1'!D16/29)*100</f>
        <v>17.241379310344829</v>
      </c>
      <c r="E16" s="6">
        <f>('7.1'!E16/29)*100</f>
        <v>10.344827586206897</v>
      </c>
      <c r="F16" s="6">
        <f>('7.1'!F16/29)*100</f>
        <v>65.517241379310349</v>
      </c>
      <c r="G16" s="6">
        <f>('7.1'!G16/29)*100</f>
        <v>6.8965517241379306</v>
      </c>
    </row>
    <row r="17" spans="2:7" ht="96.95" customHeight="1" x14ac:dyDescent="0.25">
      <c r="B17" s="2">
        <v>14</v>
      </c>
      <c r="C17" s="7" t="s">
        <v>44</v>
      </c>
      <c r="D17" s="6">
        <f>('7.1'!D17/29)*100</f>
        <v>3.4482758620689653</v>
      </c>
      <c r="E17" s="6">
        <f>('7.1'!E17/29)*100</f>
        <v>20.689655172413794</v>
      </c>
      <c r="F17" s="6">
        <f>('7.1'!F17/29)*100</f>
        <v>37.931034482758619</v>
      </c>
      <c r="G17" s="6">
        <f>('7.1'!G17/29)*100</f>
        <v>37.931034482758619</v>
      </c>
    </row>
    <row r="18" spans="2:7" ht="96.95" customHeight="1" x14ac:dyDescent="0.25">
      <c r="B18" s="2">
        <v>15</v>
      </c>
      <c r="C18" s="7" t="s">
        <v>52</v>
      </c>
      <c r="D18" s="6">
        <f>('7.1'!D18/29)*100</f>
        <v>24.137931034482758</v>
      </c>
      <c r="E18" s="6">
        <f>('7.1'!E18/29)*100</f>
        <v>62.068965517241381</v>
      </c>
      <c r="F18" s="6">
        <f>('7.1'!F18/29)*100</f>
        <v>10.344827586206897</v>
      </c>
      <c r="G18" s="6">
        <f>('7.1'!G18/29)*100</f>
        <v>3.4482758620689653</v>
      </c>
    </row>
    <row r="19" spans="2:7" ht="96.95" customHeight="1" x14ac:dyDescent="0.25">
      <c r="B19" s="2">
        <v>16</v>
      </c>
      <c r="C19" s="7" t="s">
        <v>41</v>
      </c>
      <c r="D19" s="6">
        <f>('7.1'!D19/29)*100</f>
        <v>37.931034482758619</v>
      </c>
      <c r="E19" s="6">
        <f>('7.1'!E19/29)*100</f>
        <v>51.724137931034484</v>
      </c>
      <c r="F19" s="6">
        <f>('7.1'!F19/29)*100</f>
        <v>10.344827586206897</v>
      </c>
      <c r="G19" s="6">
        <f>('7.1'!G19/29)*100</f>
        <v>0</v>
      </c>
    </row>
    <row r="20" spans="2:7" ht="96.95" customHeight="1" x14ac:dyDescent="0.25">
      <c r="B20" s="2">
        <v>17</v>
      </c>
      <c r="C20" s="7" t="s">
        <v>53</v>
      </c>
      <c r="D20" s="6">
        <f>('7.1'!D20/29)*100</f>
        <v>20.689655172413794</v>
      </c>
      <c r="E20" s="6">
        <f>('7.1'!E20/29)*100</f>
        <v>20.689655172413794</v>
      </c>
      <c r="F20" s="6">
        <f>('7.1'!F20/29)*100</f>
        <v>24.137931034482758</v>
      </c>
      <c r="G20" s="6">
        <f>('7.1'!G20/29)*100</f>
        <v>34.482758620689658</v>
      </c>
    </row>
    <row r="21" spans="2:7" ht="96.95" customHeight="1" x14ac:dyDescent="0.25">
      <c r="B21" s="2">
        <v>18</v>
      </c>
      <c r="C21" s="7" t="s">
        <v>51</v>
      </c>
      <c r="D21" s="6">
        <f>('7.1'!D21/29)*100</f>
        <v>20.689655172413794</v>
      </c>
      <c r="E21" s="6">
        <f>('7.1'!E21/29)*100</f>
        <v>17.241379310344829</v>
      </c>
      <c r="F21" s="6">
        <f>('7.1'!F21/29)*100</f>
        <v>13.793103448275861</v>
      </c>
      <c r="G21" s="6">
        <f>('7.1'!G21/29)*100</f>
        <v>48.275862068965516</v>
      </c>
    </row>
    <row r="22" spans="2:7" ht="96.95" customHeight="1" x14ac:dyDescent="0.25">
      <c r="B22" s="2">
        <v>19</v>
      </c>
      <c r="C22" s="7" t="s">
        <v>45</v>
      </c>
      <c r="D22" s="6">
        <f>('7.1'!D22/29)*100</f>
        <v>17.241379310344829</v>
      </c>
      <c r="E22" s="6">
        <f>('7.1'!E22/29)*100</f>
        <v>48.275862068965516</v>
      </c>
      <c r="F22" s="6">
        <f>('7.1'!F22/29)*100</f>
        <v>24.137931034482758</v>
      </c>
      <c r="G22" s="6">
        <f>('7.1'!G22/29)*100</f>
        <v>10.344827586206897</v>
      </c>
    </row>
    <row r="23" spans="2:7" ht="96.95" customHeight="1" x14ac:dyDescent="0.25">
      <c r="B23" s="2">
        <v>20</v>
      </c>
      <c r="C23" s="7" t="s">
        <v>58</v>
      </c>
      <c r="D23" s="6">
        <f>('7.1'!D23/29)*100</f>
        <v>20.689655172413794</v>
      </c>
      <c r="E23" s="6">
        <f>('7.1'!E23/29)*100</f>
        <v>58.620689655172406</v>
      </c>
      <c r="F23" s="6">
        <f>('7.1'!F23/29)*100</f>
        <v>10.344827586206897</v>
      </c>
      <c r="G23" s="6">
        <f>('7.1'!G23/29)*100</f>
        <v>10.344827586206897</v>
      </c>
    </row>
    <row r="24" spans="2:7" ht="96.95" customHeight="1" x14ac:dyDescent="0.25">
      <c r="B24" s="2">
        <v>21</v>
      </c>
      <c r="C24" s="7" t="s">
        <v>59</v>
      </c>
      <c r="D24" s="6">
        <f>('7.1'!D24/29)*100</f>
        <v>24.137931034482758</v>
      </c>
      <c r="E24" s="6">
        <f>('7.1'!E24/29)*100</f>
        <v>17.241379310344829</v>
      </c>
      <c r="F24" s="6">
        <f>('7.1'!F24/29)*100</f>
        <v>44.827586206896555</v>
      </c>
      <c r="G24" s="6">
        <f>('7.1'!G24/29)*100</f>
        <v>13.793103448275861</v>
      </c>
    </row>
    <row r="25" spans="2:7" ht="96.95" customHeight="1" x14ac:dyDescent="0.25">
      <c r="B25" s="2">
        <v>22</v>
      </c>
      <c r="C25" s="7" t="s">
        <v>60</v>
      </c>
      <c r="D25" s="6">
        <f>('7.1'!D25/29)*100</f>
        <v>6.8965517241379306</v>
      </c>
      <c r="E25" s="6">
        <f>('7.1'!E25/29)*100</f>
        <v>34.482758620689658</v>
      </c>
      <c r="F25" s="6">
        <f>('7.1'!F25/29)*100</f>
        <v>48.275862068965516</v>
      </c>
      <c r="G25" s="6">
        <f>('7.1'!G25/29)*100</f>
        <v>10.344827586206897</v>
      </c>
    </row>
    <row r="26" spans="2:7" ht="96.95" customHeight="1" x14ac:dyDescent="0.25">
      <c r="B26" s="2">
        <v>23</v>
      </c>
      <c r="C26" s="7" t="s">
        <v>54</v>
      </c>
      <c r="D26" s="6">
        <f>('7.1'!D26/29)*100</f>
        <v>44.827586206896555</v>
      </c>
      <c r="E26" s="6">
        <f>('7.1'!E26/29)*100</f>
        <v>44.827586206896555</v>
      </c>
      <c r="F26" s="6">
        <f>('7.1'!F26/29)*100</f>
        <v>10.344827586206897</v>
      </c>
      <c r="G26" s="6">
        <f>('7.1'!G26/29)*100</f>
        <v>0</v>
      </c>
    </row>
    <row r="27" spans="2:7" ht="96.95" customHeight="1" x14ac:dyDescent="0.25">
      <c r="B27" s="2">
        <v>24</v>
      </c>
      <c r="C27" s="7" t="s">
        <v>42</v>
      </c>
      <c r="D27" s="6">
        <f>('7.1'!D27/29)*100</f>
        <v>62.068965517241381</v>
      </c>
      <c r="E27" s="6">
        <f>('7.1'!E27/29)*100</f>
        <v>24.137931034482758</v>
      </c>
      <c r="F27" s="6">
        <f>('7.1'!F27/29)*100</f>
        <v>10.344827586206897</v>
      </c>
      <c r="G27" s="6">
        <f>('7.1'!G27/29)*100</f>
        <v>3.4482758620689653</v>
      </c>
    </row>
    <row r="28" spans="2:7" ht="96.95" customHeight="1" x14ac:dyDescent="0.25">
      <c r="B28" s="2">
        <v>25</v>
      </c>
      <c r="C28" s="7" t="s">
        <v>55</v>
      </c>
      <c r="D28" s="6">
        <f>('7.1'!D28/29)*100</f>
        <v>17.241379310344829</v>
      </c>
      <c r="E28" s="6">
        <f>('7.1'!E28/29)*100</f>
        <v>41.379310344827587</v>
      </c>
      <c r="F28" s="6">
        <f>('7.1'!F28/29)*100</f>
        <v>34.482758620689658</v>
      </c>
      <c r="G28" s="6">
        <f>('7.1'!G28/29)*100</f>
        <v>6.8965517241379306</v>
      </c>
    </row>
    <row r="29" spans="2:7" ht="96.95" customHeight="1" x14ac:dyDescent="0.25">
      <c r="B29" s="2">
        <v>26</v>
      </c>
      <c r="C29" s="7" t="s">
        <v>46</v>
      </c>
      <c r="D29" s="6">
        <f>('7.1'!D29/29)*100</f>
        <v>27.586206896551722</v>
      </c>
      <c r="E29" s="6">
        <f>('7.1'!E29/29)*100</f>
        <v>51.724137931034484</v>
      </c>
      <c r="F29" s="6">
        <f>('7.1'!F29/29)*100</f>
        <v>17.241379310344829</v>
      </c>
      <c r="G29" s="6">
        <f>('7.1'!G29/29)*100</f>
        <v>3.4482758620689653</v>
      </c>
    </row>
    <row r="30" spans="2:7" ht="96.95" customHeight="1" x14ac:dyDescent="0.25">
      <c r="B30" s="2">
        <v>27</v>
      </c>
      <c r="C30" s="7" t="s">
        <v>47</v>
      </c>
      <c r="D30" s="6">
        <f>('7.1'!D30/29)*100</f>
        <v>24.137931034482758</v>
      </c>
      <c r="E30" s="6">
        <f>('7.1'!E30/29)*100</f>
        <v>62.068965517241381</v>
      </c>
      <c r="F30" s="6">
        <f>('7.1'!F30/29)*100</f>
        <v>10.344827586206897</v>
      </c>
      <c r="G30" s="6">
        <f>('7.1'!G30/29)*100</f>
        <v>3.4482758620689653</v>
      </c>
    </row>
    <row r="31" spans="2:7" ht="96.95" customHeight="1" x14ac:dyDescent="0.25">
      <c r="B31" s="2">
        <v>28</v>
      </c>
      <c r="C31" s="3" t="s">
        <v>32</v>
      </c>
      <c r="D31" s="6">
        <f>('7.1'!D31/29)*100</f>
        <v>6.8965517241379306</v>
      </c>
      <c r="E31" s="6">
        <f>('7.1'!E31/29)*100</f>
        <v>17.241379310344829</v>
      </c>
      <c r="F31" s="6">
        <f>('7.1'!F31/29)*100</f>
        <v>51.724137931034484</v>
      </c>
      <c r="G31" s="6">
        <f>('7.1'!G31/29)*100</f>
        <v>24.137931034482758</v>
      </c>
    </row>
    <row r="32" spans="2:7" ht="96.95" customHeight="1" x14ac:dyDescent="0.25">
      <c r="B32" s="2">
        <v>29</v>
      </c>
      <c r="C32" s="3" t="s">
        <v>33</v>
      </c>
      <c r="D32" s="6">
        <f>('7.1'!D32/29)*100</f>
        <v>27.586206896551722</v>
      </c>
      <c r="E32" s="6">
        <f>('7.1'!E32/29)*100</f>
        <v>48.275862068965516</v>
      </c>
      <c r="F32" s="6">
        <f>('7.1'!F32/29)*100</f>
        <v>24.137931034482758</v>
      </c>
      <c r="G32" s="6">
        <f>('7.1'!G32/29)*100</f>
        <v>0</v>
      </c>
    </row>
    <row r="33" spans="2:7" ht="96.95" customHeight="1" x14ac:dyDescent="0.25">
      <c r="B33" s="2">
        <v>30</v>
      </c>
      <c r="C33" s="3" t="s">
        <v>34</v>
      </c>
      <c r="D33" s="6">
        <f>('7.1'!D33/29)*100</f>
        <v>31.03448275862069</v>
      </c>
      <c r="E33" s="6">
        <f>('7.1'!E33/29)*100</f>
        <v>34.482758620689658</v>
      </c>
      <c r="F33" s="6">
        <f>('7.1'!F33/29)*100</f>
        <v>31.03448275862069</v>
      </c>
      <c r="G33" s="6">
        <f>('7.1'!G33/29)*100</f>
        <v>3.4482758620689653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J1" sqref="J1:K1048576"/>
    </sheetView>
  </sheetViews>
  <sheetFormatPr defaultRowHeight="15" x14ac:dyDescent="0.25"/>
  <cols>
    <col min="2" max="2" width="5.85546875" customWidth="1"/>
    <col min="3" max="3" width="15.42578125" style="12" customWidth="1"/>
    <col min="4" max="4" width="10.5703125" style="12" customWidth="1"/>
    <col min="5" max="5" width="10.42578125" style="12" customWidth="1"/>
    <col min="6" max="6" width="11.85546875" style="12" customWidth="1"/>
    <col min="7" max="7" width="10.140625" style="12" customWidth="1"/>
    <col min="10" max="10" width="11.42578125" style="12" customWidth="1"/>
    <col min="11" max="11" width="9.140625" style="12"/>
  </cols>
  <sheetData>
    <row r="2" spans="2:11" x14ac:dyDescent="0.25">
      <c r="I2" s="25"/>
      <c r="J2" s="14" t="s">
        <v>79</v>
      </c>
      <c r="K2" s="14" t="s">
        <v>80</v>
      </c>
    </row>
    <row r="3" spans="2:11" x14ac:dyDescent="0.25">
      <c r="B3" s="23" t="s">
        <v>69</v>
      </c>
      <c r="C3" s="23" t="s">
        <v>70</v>
      </c>
      <c r="D3" s="13" t="s">
        <v>73</v>
      </c>
      <c r="E3" s="13"/>
      <c r="F3" s="13" t="s">
        <v>76</v>
      </c>
      <c r="G3" s="13"/>
      <c r="I3" s="26"/>
      <c r="J3" s="14">
        <v>61.67</v>
      </c>
      <c r="K3" s="14">
        <v>80.83</v>
      </c>
    </row>
    <row r="4" spans="2:11" x14ac:dyDescent="0.25">
      <c r="B4" s="23"/>
      <c r="C4" s="23"/>
      <c r="D4" s="14" t="s">
        <v>74</v>
      </c>
      <c r="E4" s="14" t="s">
        <v>75</v>
      </c>
      <c r="F4" s="14" t="s">
        <v>77</v>
      </c>
      <c r="G4" s="14" t="s">
        <v>75</v>
      </c>
      <c r="I4" s="26"/>
      <c r="J4" s="14">
        <v>62.5</v>
      </c>
      <c r="K4" s="14">
        <v>60</v>
      </c>
    </row>
    <row r="5" spans="2:11" x14ac:dyDescent="0.25">
      <c r="B5" s="14">
        <v>1</v>
      </c>
      <c r="C5" s="14" t="s">
        <v>65</v>
      </c>
      <c r="D5" s="24">
        <f>(E5/29)*100</f>
        <v>3.4482758620689653</v>
      </c>
      <c r="E5" s="14">
        <v>1</v>
      </c>
      <c r="F5" s="24">
        <f>(G5/29)*100</f>
        <v>3.4482758620689653</v>
      </c>
      <c r="G5" s="14">
        <v>1</v>
      </c>
      <c r="I5" s="26"/>
      <c r="J5" s="14">
        <v>56.67</v>
      </c>
      <c r="K5" s="14">
        <v>73.34</v>
      </c>
    </row>
    <row r="6" spans="2:11" x14ac:dyDescent="0.25">
      <c r="B6" s="14">
        <v>2</v>
      </c>
      <c r="C6" s="14" t="s">
        <v>66</v>
      </c>
      <c r="D6" s="24">
        <f>(E6/29)*100</f>
        <v>37.931034482758619</v>
      </c>
      <c r="E6" s="14">
        <v>11</v>
      </c>
      <c r="F6" s="24">
        <f>(G6/29)*100</f>
        <v>41.379310344827587</v>
      </c>
      <c r="G6" s="14">
        <v>12</v>
      </c>
      <c r="I6" s="26"/>
      <c r="J6" s="14">
        <v>80.84</v>
      </c>
      <c r="K6" s="14">
        <v>68.34</v>
      </c>
    </row>
    <row r="7" spans="2:11" x14ac:dyDescent="0.25">
      <c r="B7" s="14">
        <v>3</v>
      </c>
      <c r="C7" s="14" t="s">
        <v>71</v>
      </c>
      <c r="D7" s="24">
        <f t="shared" ref="D7:D9" si="0">(E7/29)*100</f>
        <v>3.4482758620689653</v>
      </c>
      <c r="E7" s="14">
        <v>1</v>
      </c>
      <c r="F7" s="24">
        <f t="shared" ref="F7:F9" si="1">(G7/29)*100</f>
        <v>10.344827586206897</v>
      </c>
      <c r="G7" s="14">
        <v>3</v>
      </c>
      <c r="I7" s="26"/>
      <c r="J7" s="14">
        <v>70</v>
      </c>
      <c r="K7" s="14">
        <v>72.5</v>
      </c>
    </row>
    <row r="8" spans="2:11" x14ac:dyDescent="0.25">
      <c r="B8" s="14">
        <v>4</v>
      </c>
      <c r="C8" s="14" t="s">
        <v>67</v>
      </c>
      <c r="D8" s="24">
        <f t="shared" si="0"/>
        <v>0</v>
      </c>
      <c r="E8" s="14">
        <v>0</v>
      </c>
      <c r="F8" s="24">
        <f t="shared" si="1"/>
        <v>0</v>
      </c>
      <c r="G8" s="14">
        <v>0</v>
      </c>
      <c r="I8" s="26"/>
      <c r="J8" s="14">
        <v>71.599999999999994</v>
      </c>
      <c r="K8" s="14">
        <v>72.5</v>
      </c>
    </row>
    <row r="9" spans="2:11" x14ac:dyDescent="0.25">
      <c r="B9" s="14">
        <v>5</v>
      </c>
      <c r="C9" s="14" t="s">
        <v>72</v>
      </c>
      <c r="D9" s="24">
        <f t="shared" si="0"/>
        <v>0</v>
      </c>
      <c r="E9" s="14">
        <v>0</v>
      </c>
      <c r="F9" s="24">
        <f t="shared" si="1"/>
        <v>0</v>
      </c>
      <c r="G9" s="14">
        <v>0</v>
      </c>
      <c r="I9" s="26"/>
      <c r="J9" s="14">
        <v>71.66</v>
      </c>
      <c r="K9" s="14">
        <v>75</v>
      </c>
    </row>
    <row r="10" spans="2:11" x14ac:dyDescent="0.25">
      <c r="B10" s="14">
        <v>1</v>
      </c>
      <c r="C10" s="14" t="s">
        <v>78</v>
      </c>
      <c r="D10" s="24">
        <f>K20</f>
        <v>72.31</v>
      </c>
      <c r="E10" s="14"/>
      <c r="F10" s="24">
        <f>J20</f>
        <v>70.621250000000018</v>
      </c>
      <c r="G10" s="14"/>
      <c r="I10" s="26"/>
      <c r="J10" s="14">
        <v>75.83</v>
      </c>
      <c r="K10" s="14">
        <v>74.16</v>
      </c>
    </row>
    <row r="11" spans="2:11" x14ac:dyDescent="0.25">
      <c r="I11" s="26"/>
      <c r="J11" s="14">
        <v>65.83</v>
      </c>
      <c r="K11" s="14">
        <v>73.34</v>
      </c>
    </row>
    <row r="12" spans="2:11" x14ac:dyDescent="0.25">
      <c r="I12" s="26"/>
      <c r="J12" s="14">
        <v>75.83</v>
      </c>
      <c r="K12" s="14">
        <v>73.34</v>
      </c>
    </row>
    <row r="13" spans="2:11" x14ac:dyDescent="0.25">
      <c r="I13" s="26"/>
      <c r="J13" s="14">
        <v>70.83</v>
      </c>
      <c r="K13" s="14">
        <v>73.34</v>
      </c>
    </row>
    <row r="14" spans="2:11" x14ac:dyDescent="0.25">
      <c r="I14" s="26"/>
      <c r="J14" s="14">
        <v>78.34</v>
      </c>
      <c r="K14" s="14">
        <v>70.84</v>
      </c>
    </row>
    <row r="15" spans="2:11" x14ac:dyDescent="0.25">
      <c r="I15" s="26"/>
      <c r="J15" s="14">
        <v>75.84</v>
      </c>
      <c r="K15" s="14">
        <v>72.5</v>
      </c>
    </row>
    <row r="16" spans="2:11" x14ac:dyDescent="0.25">
      <c r="I16" s="26"/>
      <c r="J16" s="14">
        <v>70</v>
      </c>
      <c r="K16" s="14"/>
    </row>
    <row r="17" spans="9:11" x14ac:dyDescent="0.25">
      <c r="I17" s="26"/>
      <c r="J17" s="14">
        <v>73.34</v>
      </c>
      <c r="K17" s="14"/>
    </row>
    <row r="18" spans="9:11" x14ac:dyDescent="0.25">
      <c r="I18" s="27"/>
      <c r="J18" s="14">
        <v>69.16</v>
      </c>
      <c r="K18" s="14"/>
    </row>
    <row r="19" spans="9:11" x14ac:dyDescent="0.25">
      <c r="I19" s="15" t="s">
        <v>81</v>
      </c>
      <c r="J19" s="14">
        <f>SUM(J3:J18)</f>
        <v>1129.9400000000003</v>
      </c>
      <c r="K19" s="14">
        <f>SUM(K3:K15)</f>
        <v>940.03000000000009</v>
      </c>
    </row>
    <row r="20" spans="9:11" x14ac:dyDescent="0.25">
      <c r="I20" s="15" t="s">
        <v>82</v>
      </c>
      <c r="J20" s="14">
        <f>J19/16</f>
        <v>70.621250000000018</v>
      </c>
      <c r="K20" s="14">
        <f>K19/13</f>
        <v>72.31</v>
      </c>
    </row>
  </sheetData>
  <mergeCells count="5">
    <mergeCell ref="C3:C4"/>
    <mergeCell ref="D3:E3"/>
    <mergeCell ref="F3:G3"/>
    <mergeCell ref="B3:B4"/>
    <mergeCell ref="I2:I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42"/>
  <sheetViews>
    <sheetView topLeftCell="A13" zoomScaleNormal="100" workbookViewId="0">
      <selection activeCell="AI13" sqref="AI13"/>
    </sheetView>
  </sheetViews>
  <sheetFormatPr defaultRowHeight="15" x14ac:dyDescent="0.25"/>
  <cols>
    <col min="2" max="2" width="10.85546875" style="12" customWidth="1"/>
    <col min="3" max="34" width="2.7109375" customWidth="1"/>
    <col min="36" max="36" width="16.42578125" customWidth="1"/>
  </cols>
  <sheetData>
    <row r="2" spans="2:42" x14ac:dyDescent="0.25">
      <c r="B2" s="13" t="s">
        <v>79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2:42" x14ac:dyDescent="0.25">
      <c r="B3" s="14" t="s">
        <v>89</v>
      </c>
      <c r="C3" s="15">
        <v>1</v>
      </c>
      <c r="D3" s="16">
        <v>2</v>
      </c>
      <c r="E3" s="17">
        <v>3</v>
      </c>
      <c r="F3" s="18">
        <v>4</v>
      </c>
      <c r="G3" s="16">
        <v>5</v>
      </c>
      <c r="H3" s="19">
        <v>6</v>
      </c>
      <c r="I3" s="19">
        <v>7</v>
      </c>
      <c r="J3" s="19">
        <v>8</v>
      </c>
      <c r="K3" s="18">
        <v>9</v>
      </c>
      <c r="L3" s="18">
        <v>10</v>
      </c>
      <c r="M3" s="15">
        <v>11</v>
      </c>
      <c r="N3" s="17">
        <v>12</v>
      </c>
      <c r="O3" s="17">
        <v>13</v>
      </c>
      <c r="P3" s="16">
        <v>14</v>
      </c>
      <c r="Q3" s="20">
        <v>15</v>
      </c>
      <c r="R3" s="19">
        <v>16</v>
      </c>
      <c r="S3" s="18">
        <v>17</v>
      </c>
      <c r="T3" s="17">
        <v>18</v>
      </c>
      <c r="U3" s="15">
        <v>19</v>
      </c>
      <c r="V3" s="20">
        <v>20</v>
      </c>
      <c r="W3" s="20">
        <v>21</v>
      </c>
      <c r="X3" s="20">
        <v>22</v>
      </c>
      <c r="Y3" s="15">
        <v>23</v>
      </c>
      <c r="Z3" s="18">
        <v>24</v>
      </c>
      <c r="AA3" s="15">
        <v>25</v>
      </c>
      <c r="AB3" s="17">
        <v>26</v>
      </c>
      <c r="AC3" s="19">
        <v>27</v>
      </c>
      <c r="AD3" s="18">
        <v>28</v>
      </c>
      <c r="AE3" s="18">
        <v>29</v>
      </c>
      <c r="AF3" s="19">
        <v>30</v>
      </c>
      <c r="AJ3" s="15" t="s">
        <v>97</v>
      </c>
      <c r="AK3" s="15" t="s">
        <v>83</v>
      </c>
      <c r="AL3" s="15" t="s">
        <v>84</v>
      </c>
      <c r="AM3" s="15" t="s">
        <v>85</v>
      </c>
      <c r="AN3" s="15" t="s">
        <v>86</v>
      </c>
      <c r="AO3" s="15" t="s">
        <v>91</v>
      </c>
      <c r="AP3" s="15" t="s">
        <v>87</v>
      </c>
    </row>
    <row r="4" spans="2:42" x14ac:dyDescent="0.25">
      <c r="B4" s="14">
        <v>1</v>
      </c>
      <c r="C4" s="15">
        <v>3</v>
      </c>
      <c r="D4" s="16">
        <v>2</v>
      </c>
      <c r="E4" s="17">
        <v>2</v>
      </c>
      <c r="F4" s="18">
        <v>3</v>
      </c>
      <c r="G4" s="16">
        <v>2</v>
      </c>
      <c r="H4" s="19">
        <v>2</v>
      </c>
      <c r="I4" s="19">
        <v>2</v>
      </c>
      <c r="J4" s="19">
        <v>2</v>
      </c>
      <c r="K4" s="18">
        <v>2</v>
      </c>
      <c r="L4" s="18">
        <v>3</v>
      </c>
      <c r="M4" s="15">
        <v>3</v>
      </c>
      <c r="N4" s="17">
        <v>3</v>
      </c>
      <c r="O4" s="17">
        <v>3</v>
      </c>
      <c r="P4" s="16">
        <v>2</v>
      </c>
      <c r="Q4" s="20">
        <v>2</v>
      </c>
      <c r="R4" s="19">
        <v>4</v>
      </c>
      <c r="S4" s="18">
        <v>2</v>
      </c>
      <c r="T4" s="17">
        <v>4</v>
      </c>
      <c r="U4" s="15">
        <v>3</v>
      </c>
      <c r="V4" s="20">
        <v>1</v>
      </c>
      <c r="W4" s="20">
        <v>1</v>
      </c>
      <c r="X4" s="20">
        <v>3</v>
      </c>
      <c r="Y4" s="15">
        <v>3</v>
      </c>
      <c r="Z4" s="18">
        <v>3</v>
      </c>
      <c r="AA4" s="15">
        <v>3</v>
      </c>
      <c r="AB4" s="17">
        <v>2</v>
      </c>
      <c r="AC4" s="19">
        <v>2</v>
      </c>
      <c r="AD4" s="18">
        <v>3</v>
      </c>
      <c r="AE4" s="18">
        <v>2</v>
      </c>
      <c r="AF4" s="19">
        <v>2</v>
      </c>
      <c r="AJ4" s="15" t="s">
        <v>79</v>
      </c>
      <c r="AK4" s="15">
        <f>H20+I20+J20+R20+AC20+AF20</f>
        <v>289</v>
      </c>
      <c r="AL4" s="15">
        <f>F20+K20+L20+S20+Z20+AD20+AE20</f>
        <v>321</v>
      </c>
      <c r="AM4" s="15">
        <f>E20+N20+O20+T20+AB20</f>
        <v>233</v>
      </c>
      <c r="AN4" s="15">
        <f>D20+G20+P20</f>
        <v>110</v>
      </c>
      <c r="AO4" s="15">
        <f>V20+W20+X20+Q20</f>
        <v>183</v>
      </c>
      <c r="AP4" s="15">
        <f>C20+M20+U20+Y20+AA20</f>
        <v>231</v>
      </c>
    </row>
    <row r="5" spans="2:42" x14ac:dyDescent="0.25">
      <c r="B5" s="14">
        <v>2</v>
      </c>
      <c r="C5" s="15">
        <v>3</v>
      </c>
      <c r="D5" s="16">
        <v>3</v>
      </c>
      <c r="E5" s="17">
        <v>3</v>
      </c>
      <c r="F5" s="18">
        <v>3</v>
      </c>
      <c r="G5" s="16">
        <v>2</v>
      </c>
      <c r="H5" s="19">
        <v>3</v>
      </c>
      <c r="I5" s="19">
        <v>3</v>
      </c>
      <c r="J5" s="19">
        <v>3</v>
      </c>
      <c r="K5" s="18">
        <v>3</v>
      </c>
      <c r="L5" s="18">
        <v>3</v>
      </c>
      <c r="M5" s="15">
        <v>3</v>
      </c>
      <c r="N5" s="17">
        <v>3</v>
      </c>
      <c r="O5" s="17">
        <v>3</v>
      </c>
      <c r="P5" s="16">
        <v>2</v>
      </c>
      <c r="Q5" s="20">
        <v>3</v>
      </c>
      <c r="R5" s="19">
        <v>4</v>
      </c>
      <c r="S5" s="18">
        <v>1</v>
      </c>
      <c r="T5" s="17">
        <v>2</v>
      </c>
      <c r="U5" s="15">
        <v>2</v>
      </c>
      <c r="V5" s="20">
        <v>3</v>
      </c>
      <c r="W5" s="20">
        <v>2</v>
      </c>
      <c r="X5" s="20">
        <v>2</v>
      </c>
      <c r="Y5" s="15">
        <v>2</v>
      </c>
      <c r="Z5" s="18">
        <v>4</v>
      </c>
      <c r="AA5" s="15">
        <v>2</v>
      </c>
      <c r="AB5" s="17">
        <v>3</v>
      </c>
      <c r="AC5" s="19">
        <v>3</v>
      </c>
      <c r="AD5" s="18">
        <v>2</v>
      </c>
      <c r="AE5" s="18">
        <v>3</v>
      </c>
      <c r="AF5" s="19">
        <v>3</v>
      </c>
      <c r="AJ5" s="15" t="s">
        <v>73</v>
      </c>
      <c r="AK5" s="15">
        <f>H37+I37+J37+R37+AC37+AF37</f>
        <v>233</v>
      </c>
      <c r="AL5" s="15">
        <f>F37+K37+L37+S37+Z37+AD37+AE37</f>
        <v>286</v>
      </c>
      <c r="AM5" s="15">
        <f>E37+N37+O37+T37+AB37</f>
        <v>200</v>
      </c>
      <c r="AN5" s="15">
        <f>D37+G37+P37</f>
        <v>89</v>
      </c>
      <c r="AO5" s="15">
        <f>V37+W37+X37+Q37</f>
        <v>141</v>
      </c>
      <c r="AP5" s="15">
        <f>C37+M37+U37+Y37+AA37</f>
        <v>189</v>
      </c>
    </row>
    <row r="6" spans="2:42" x14ac:dyDescent="0.25">
      <c r="B6" s="14">
        <v>3</v>
      </c>
      <c r="C6" s="15">
        <v>3</v>
      </c>
      <c r="D6" s="16">
        <v>4</v>
      </c>
      <c r="E6" s="17">
        <v>3</v>
      </c>
      <c r="F6" s="18">
        <v>3</v>
      </c>
      <c r="G6" s="16">
        <v>2</v>
      </c>
      <c r="H6" s="19">
        <v>3</v>
      </c>
      <c r="I6" s="19">
        <v>2</v>
      </c>
      <c r="J6" s="19">
        <v>3</v>
      </c>
      <c r="K6" s="18">
        <v>2</v>
      </c>
      <c r="L6" s="18">
        <v>2</v>
      </c>
      <c r="M6" s="15">
        <v>2</v>
      </c>
      <c r="N6" s="17">
        <v>2</v>
      </c>
      <c r="O6" s="17">
        <v>3</v>
      </c>
      <c r="P6" s="16">
        <v>1</v>
      </c>
      <c r="Q6" s="20">
        <v>3</v>
      </c>
      <c r="R6" s="19">
        <v>3</v>
      </c>
      <c r="S6" s="18">
        <v>1</v>
      </c>
      <c r="T6" s="17">
        <v>1</v>
      </c>
      <c r="U6" s="15">
        <v>2</v>
      </c>
      <c r="V6" s="20">
        <v>1</v>
      </c>
      <c r="W6" s="20">
        <v>2</v>
      </c>
      <c r="X6" s="20">
        <v>4</v>
      </c>
      <c r="Y6" s="15">
        <v>3</v>
      </c>
      <c r="Z6" s="18">
        <v>1</v>
      </c>
      <c r="AA6" s="15">
        <v>3</v>
      </c>
      <c r="AB6" s="17">
        <v>2</v>
      </c>
      <c r="AC6" s="19">
        <v>1</v>
      </c>
      <c r="AD6" s="18">
        <v>3</v>
      </c>
      <c r="AE6" s="18">
        <v>3</v>
      </c>
      <c r="AF6" s="19">
        <v>2</v>
      </c>
      <c r="AJ6" s="15" t="s">
        <v>88</v>
      </c>
      <c r="AK6" s="15">
        <f>SUM(AK4:AK5)</f>
        <v>522</v>
      </c>
      <c r="AL6" s="15">
        <f t="shared" ref="AL6:AP6" si="0">SUM(AL4:AL5)</f>
        <v>607</v>
      </c>
      <c r="AM6" s="15">
        <f t="shared" si="0"/>
        <v>433</v>
      </c>
      <c r="AN6" s="15">
        <f t="shared" si="0"/>
        <v>199</v>
      </c>
      <c r="AO6" s="15">
        <f t="shared" si="0"/>
        <v>324</v>
      </c>
      <c r="AP6" s="15">
        <f t="shared" si="0"/>
        <v>420</v>
      </c>
    </row>
    <row r="7" spans="2:42" x14ac:dyDescent="0.25">
      <c r="B7" s="14">
        <v>4</v>
      </c>
      <c r="C7" s="15">
        <v>4</v>
      </c>
      <c r="D7" s="16">
        <v>3</v>
      </c>
      <c r="E7" s="17">
        <v>4</v>
      </c>
      <c r="F7" s="18">
        <v>4</v>
      </c>
      <c r="G7" s="16">
        <v>2</v>
      </c>
      <c r="H7" s="19">
        <v>4</v>
      </c>
      <c r="I7" s="19">
        <v>2</v>
      </c>
      <c r="J7" s="19">
        <v>4</v>
      </c>
      <c r="K7" s="18">
        <v>4</v>
      </c>
      <c r="L7" s="18">
        <v>4</v>
      </c>
      <c r="M7" s="15">
        <v>1</v>
      </c>
      <c r="N7" s="17">
        <v>4</v>
      </c>
      <c r="O7" s="17">
        <v>3</v>
      </c>
      <c r="P7" s="16">
        <v>2</v>
      </c>
      <c r="Q7" s="20">
        <v>4</v>
      </c>
      <c r="R7" s="19">
        <v>4</v>
      </c>
      <c r="S7" s="18">
        <v>4</v>
      </c>
      <c r="T7" s="17">
        <v>1</v>
      </c>
      <c r="U7" s="15">
        <v>4</v>
      </c>
      <c r="V7" s="20">
        <v>4</v>
      </c>
      <c r="W7" s="20">
        <v>1</v>
      </c>
      <c r="X7" s="20">
        <v>1</v>
      </c>
      <c r="Y7" s="15">
        <v>4</v>
      </c>
      <c r="Z7" s="18">
        <v>4</v>
      </c>
      <c r="AA7" s="15">
        <v>4</v>
      </c>
      <c r="AB7" s="17">
        <v>4</v>
      </c>
      <c r="AC7" s="19">
        <v>4</v>
      </c>
      <c r="AD7" s="18">
        <v>1</v>
      </c>
      <c r="AE7" s="18">
        <v>4</v>
      </c>
      <c r="AF7" s="19">
        <v>4</v>
      </c>
      <c r="AJ7" s="15" t="s">
        <v>90</v>
      </c>
      <c r="AK7" s="15">
        <f>116*6</f>
        <v>696</v>
      </c>
      <c r="AL7" s="15">
        <f>116*7</f>
        <v>812</v>
      </c>
      <c r="AM7" s="15">
        <f>116*5</f>
        <v>580</v>
      </c>
      <c r="AN7" s="15">
        <f>116*3</f>
        <v>348</v>
      </c>
      <c r="AO7" s="15">
        <f>116*4</f>
        <v>464</v>
      </c>
      <c r="AP7" s="15">
        <f>116*5</f>
        <v>580</v>
      </c>
    </row>
    <row r="8" spans="2:42" ht="18" customHeight="1" x14ac:dyDescent="0.25">
      <c r="B8" s="14">
        <v>5</v>
      </c>
      <c r="C8" s="15">
        <v>3</v>
      </c>
      <c r="D8" s="16">
        <v>4</v>
      </c>
      <c r="E8" s="17">
        <v>3</v>
      </c>
      <c r="F8" s="18">
        <v>3</v>
      </c>
      <c r="G8" s="16">
        <v>2</v>
      </c>
      <c r="H8" s="19">
        <v>3</v>
      </c>
      <c r="I8" s="19">
        <v>4</v>
      </c>
      <c r="J8" s="19">
        <v>3</v>
      </c>
      <c r="K8" s="18">
        <v>3</v>
      </c>
      <c r="L8" s="18">
        <v>3</v>
      </c>
      <c r="M8" s="15">
        <v>2</v>
      </c>
      <c r="N8" s="17">
        <v>3</v>
      </c>
      <c r="O8" s="17">
        <v>3</v>
      </c>
      <c r="P8" s="16">
        <v>1</v>
      </c>
      <c r="Q8" s="20">
        <v>3</v>
      </c>
      <c r="R8" s="19">
        <v>3</v>
      </c>
      <c r="S8" s="18">
        <v>1</v>
      </c>
      <c r="T8" s="17">
        <v>4</v>
      </c>
      <c r="U8" s="15">
        <v>3</v>
      </c>
      <c r="V8" s="20">
        <v>3</v>
      </c>
      <c r="W8" s="20">
        <v>3</v>
      </c>
      <c r="X8" s="20">
        <v>3</v>
      </c>
      <c r="Y8" s="15">
        <v>3</v>
      </c>
      <c r="Z8" s="18">
        <v>4</v>
      </c>
      <c r="AA8" s="15">
        <v>3</v>
      </c>
      <c r="AB8" s="17">
        <v>3</v>
      </c>
      <c r="AC8" s="19">
        <v>3</v>
      </c>
      <c r="AD8" s="18">
        <v>4</v>
      </c>
      <c r="AE8" s="18">
        <v>3</v>
      </c>
      <c r="AF8" s="19">
        <v>4</v>
      </c>
      <c r="AJ8" s="21" t="s">
        <v>92</v>
      </c>
      <c r="AK8" s="22">
        <f>(AK6/AK7)*100</f>
        <v>75</v>
      </c>
      <c r="AL8" s="22">
        <f t="shared" ref="AL8:AP8" si="1">(AL6/AL7)*100</f>
        <v>74.753694581280783</v>
      </c>
      <c r="AM8" s="22">
        <f t="shared" si="1"/>
        <v>74.655172413793096</v>
      </c>
      <c r="AN8" s="22">
        <f t="shared" si="1"/>
        <v>57.18390804597702</v>
      </c>
      <c r="AO8" s="22">
        <f t="shared" si="1"/>
        <v>69.827586206896555</v>
      </c>
      <c r="AP8" s="22">
        <f t="shared" si="1"/>
        <v>72.41379310344827</v>
      </c>
    </row>
    <row r="9" spans="2:42" x14ac:dyDescent="0.25">
      <c r="B9" s="14">
        <v>6</v>
      </c>
      <c r="C9" s="15">
        <v>3</v>
      </c>
      <c r="D9" s="16">
        <v>3</v>
      </c>
      <c r="E9" s="17">
        <v>3</v>
      </c>
      <c r="F9" s="18">
        <v>3</v>
      </c>
      <c r="G9" s="16">
        <v>2</v>
      </c>
      <c r="H9" s="19">
        <v>3</v>
      </c>
      <c r="I9" s="19">
        <v>4</v>
      </c>
      <c r="J9" s="19">
        <v>3</v>
      </c>
      <c r="K9" s="18">
        <v>3</v>
      </c>
      <c r="L9" s="18">
        <v>2</v>
      </c>
      <c r="M9" s="15">
        <v>3</v>
      </c>
      <c r="N9" s="17">
        <v>3</v>
      </c>
      <c r="O9" s="17">
        <v>3</v>
      </c>
      <c r="P9" s="16">
        <v>1</v>
      </c>
      <c r="Q9" s="20">
        <v>4</v>
      </c>
      <c r="R9" s="19">
        <v>3</v>
      </c>
      <c r="S9" s="18">
        <v>2</v>
      </c>
      <c r="T9" s="17">
        <v>4</v>
      </c>
      <c r="U9" s="15">
        <v>4</v>
      </c>
      <c r="V9" s="20">
        <v>3</v>
      </c>
      <c r="W9" s="20">
        <v>3</v>
      </c>
      <c r="X9" s="20">
        <v>2</v>
      </c>
      <c r="Y9" s="15">
        <v>3</v>
      </c>
      <c r="Z9" s="18">
        <v>4</v>
      </c>
      <c r="AA9" s="15">
        <v>3</v>
      </c>
      <c r="AB9" s="17">
        <v>3</v>
      </c>
      <c r="AC9" s="19">
        <v>3</v>
      </c>
      <c r="AD9" s="18">
        <v>3</v>
      </c>
      <c r="AE9" s="18">
        <v>2</v>
      </c>
      <c r="AF9" s="19">
        <v>4</v>
      </c>
      <c r="AJ9" s="15"/>
      <c r="AK9" s="15"/>
      <c r="AL9" s="15"/>
      <c r="AM9" s="15"/>
      <c r="AN9" s="15"/>
      <c r="AO9" s="15"/>
      <c r="AP9" s="15"/>
    </row>
    <row r="10" spans="2:42" x14ac:dyDescent="0.25">
      <c r="B10" s="14">
        <v>7</v>
      </c>
      <c r="C10" s="15">
        <v>4</v>
      </c>
      <c r="D10" s="16">
        <v>3</v>
      </c>
      <c r="E10" s="17">
        <v>3</v>
      </c>
      <c r="F10" s="18">
        <v>3</v>
      </c>
      <c r="G10" s="16">
        <v>3</v>
      </c>
      <c r="H10" s="19">
        <v>3</v>
      </c>
      <c r="I10" s="19">
        <v>2</v>
      </c>
      <c r="J10" s="19">
        <v>3</v>
      </c>
      <c r="K10" s="18">
        <v>3</v>
      </c>
      <c r="L10" s="18">
        <v>3</v>
      </c>
      <c r="M10" s="15">
        <v>2</v>
      </c>
      <c r="N10" s="17">
        <v>3</v>
      </c>
      <c r="O10" s="17">
        <v>3</v>
      </c>
      <c r="P10" s="16">
        <v>2</v>
      </c>
      <c r="Q10" s="20">
        <v>3</v>
      </c>
      <c r="R10" s="19">
        <v>4</v>
      </c>
      <c r="S10" s="18">
        <v>2</v>
      </c>
      <c r="T10" s="17">
        <v>2</v>
      </c>
      <c r="U10" s="15">
        <v>2</v>
      </c>
      <c r="V10" s="20">
        <v>3</v>
      </c>
      <c r="W10" s="20">
        <v>3</v>
      </c>
      <c r="X10" s="20">
        <v>2</v>
      </c>
      <c r="Y10" s="15">
        <v>4</v>
      </c>
      <c r="Z10" s="18">
        <v>4</v>
      </c>
      <c r="AA10" s="15">
        <v>2</v>
      </c>
      <c r="AB10" s="17">
        <v>3</v>
      </c>
      <c r="AC10" s="19">
        <v>3</v>
      </c>
      <c r="AD10" s="18">
        <v>2</v>
      </c>
      <c r="AE10" s="18">
        <v>4</v>
      </c>
      <c r="AF10" s="19">
        <v>3</v>
      </c>
      <c r="AJ10" s="15" t="s">
        <v>93</v>
      </c>
      <c r="AK10" s="15">
        <f>52*6</f>
        <v>312</v>
      </c>
      <c r="AL10" s="15">
        <f>52*7</f>
        <v>364</v>
      </c>
      <c r="AM10" s="15">
        <f>52*5</f>
        <v>260</v>
      </c>
      <c r="AN10" s="15">
        <f>52*3</f>
        <v>156</v>
      </c>
      <c r="AO10" s="15">
        <f>52*4</f>
        <v>208</v>
      </c>
      <c r="AP10" s="15">
        <f>52*5</f>
        <v>260</v>
      </c>
    </row>
    <row r="11" spans="2:42" x14ac:dyDescent="0.25">
      <c r="B11" s="14">
        <v>8</v>
      </c>
      <c r="C11" s="15">
        <v>4</v>
      </c>
      <c r="D11" s="16">
        <v>2</v>
      </c>
      <c r="E11" s="17">
        <v>3</v>
      </c>
      <c r="F11" s="18">
        <v>3</v>
      </c>
      <c r="G11" s="16">
        <v>2</v>
      </c>
      <c r="H11" s="19">
        <v>3</v>
      </c>
      <c r="I11" s="19">
        <v>4</v>
      </c>
      <c r="J11" s="19">
        <v>3</v>
      </c>
      <c r="K11" s="18">
        <v>3</v>
      </c>
      <c r="L11" s="18">
        <v>2</v>
      </c>
      <c r="M11" s="15">
        <v>3</v>
      </c>
      <c r="N11" s="17">
        <v>4</v>
      </c>
      <c r="O11" s="17">
        <v>3</v>
      </c>
      <c r="P11" s="16">
        <v>1</v>
      </c>
      <c r="Q11" s="20">
        <v>4</v>
      </c>
      <c r="R11" s="19">
        <v>3</v>
      </c>
      <c r="S11" s="18">
        <v>1</v>
      </c>
      <c r="T11" s="17">
        <v>4</v>
      </c>
      <c r="U11" s="15">
        <v>3</v>
      </c>
      <c r="V11" s="20">
        <v>3</v>
      </c>
      <c r="W11" s="20">
        <v>4</v>
      </c>
      <c r="X11" s="20">
        <v>2</v>
      </c>
      <c r="Y11" s="15">
        <v>4</v>
      </c>
      <c r="Z11" s="18">
        <v>4</v>
      </c>
      <c r="AA11" s="15">
        <v>4</v>
      </c>
      <c r="AB11" s="17">
        <v>2</v>
      </c>
      <c r="AC11" s="19">
        <v>4</v>
      </c>
      <c r="AD11" s="18">
        <v>4</v>
      </c>
      <c r="AE11" s="18">
        <v>2</v>
      </c>
      <c r="AF11" s="19">
        <v>3</v>
      </c>
      <c r="AJ11" s="15" t="s">
        <v>94</v>
      </c>
      <c r="AK11" s="15">
        <f>64*6</f>
        <v>384</v>
      </c>
      <c r="AL11" s="15">
        <f>64*7</f>
        <v>448</v>
      </c>
      <c r="AM11" s="15">
        <f>64*5</f>
        <v>320</v>
      </c>
      <c r="AN11" s="15">
        <f>64*3</f>
        <v>192</v>
      </c>
      <c r="AO11" s="15">
        <f>64*4</f>
        <v>256</v>
      </c>
      <c r="AP11" s="15">
        <f>64*5</f>
        <v>320</v>
      </c>
    </row>
    <row r="12" spans="2:42" x14ac:dyDescent="0.25">
      <c r="B12" s="14">
        <v>9</v>
      </c>
      <c r="C12" s="15">
        <v>3</v>
      </c>
      <c r="D12" s="16">
        <v>3</v>
      </c>
      <c r="E12" s="17">
        <v>2</v>
      </c>
      <c r="F12" s="18">
        <v>3</v>
      </c>
      <c r="G12" s="16">
        <v>2</v>
      </c>
      <c r="H12" s="19">
        <v>3</v>
      </c>
      <c r="I12" s="19">
        <v>2</v>
      </c>
      <c r="J12" s="19">
        <v>2</v>
      </c>
      <c r="K12" s="18">
        <v>3</v>
      </c>
      <c r="L12" s="18">
        <v>3</v>
      </c>
      <c r="M12" s="15">
        <v>3</v>
      </c>
      <c r="N12" s="17">
        <v>2</v>
      </c>
      <c r="O12" s="17">
        <v>3</v>
      </c>
      <c r="P12" s="16">
        <v>2</v>
      </c>
      <c r="Q12" s="20">
        <v>3</v>
      </c>
      <c r="R12" s="19">
        <v>3</v>
      </c>
      <c r="S12" s="18">
        <v>1</v>
      </c>
      <c r="T12" s="17">
        <v>1</v>
      </c>
      <c r="U12" s="15">
        <v>3</v>
      </c>
      <c r="V12" s="20">
        <v>3</v>
      </c>
      <c r="W12" s="20">
        <v>3</v>
      </c>
      <c r="X12" s="20">
        <v>3</v>
      </c>
      <c r="Y12" s="15">
        <v>4</v>
      </c>
      <c r="Z12" s="18">
        <v>4</v>
      </c>
      <c r="AA12" s="15">
        <v>2</v>
      </c>
      <c r="AB12" s="17">
        <v>3</v>
      </c>
      <c r="AC12" s="19">
        <v>3</v>
      </c>
      <c r="AD12" s="18">
        <v>3</v>
      </c>
      <c r="AE12" s="18">
        <v>2</v>
      </c>
      <c r="AF12" s="19">
        <v>2</v>
      </c>
      <c r="AJ12" s="15" t="s">
        <v>95</v>
      </c>
      <c r="AK12" s="22">
        <f>(AK5/AK10)*100</f>
        <v>74.679487179487182</v>
      </c>
      <c r="AL12" s="22">
        <f t="shared" ref="AL12:AP12" si="2">(AL5/AL10)*100</f>
        <v>78.571428571428569</v>
      </c>
      <c r="AM12" s="22">
        <f t="shared" si="2"/>
        <v>76.923076923076934</v>
      </c>
      <c r="AN12" s="22">
        <f t="shared" si="2"/>
        <v>57.051282051282051</v>
      </c>
      <c r="AO12" s="22">
        <f t="shared" si="2"/>
        <v>67.788461538461547</v>
      </c>
      <c r="AP12" s="22">
        <f t="shared" si="2"/>
        <v>72.692307692307693</v>
      </c>
    </row>
    <row r="13" spans="2:42" x14ac:dyDescent="0.25">
      <c r="B13" s="14">
        <v>10</v>
      </c>
      <c r="C13" s="15">
        <v>3</v>
      </c>
      <c r="D13" s="16">
        <v>4</v>
      </c>
      <c r="E13" s="17">
        <v>4</v>
      </c>
      <c r="F13" s="18">
        <v>4</v>
      </c>
      <c r="G13" s="16">
        <v>1</v>
      </c>
      <c r="H13" s="19">
        <v>3</v>
      </c>
      <c r="I13" s="19">
        <v>3</v>
      </c>
      <c r="J13" s="19">
        <v>4</v>
      </c>
      <c r="K13" s="18">
        <v>3</v>
      </c>
      <c r="L13" s="18">
        <v>4</v>
      </c>
      <c r="M13" s="15">
        <v>2</v>
      </c>
      <c r="N13" s="17">
        <v>4</v>
      </c>
      <c r="O13" s="17">
        <v>3</v>
      </c>
      <c r="P13" s="16">
        <v>1</v>
      </c>
      <c r="Q13" s="20">
        <v>3</v>
      </c>
      <c r="R13" s="19">
        <v>4</v>
      </c>
      <c r="S13" s="18">
        <v>2</v>
      </c>
      <c r="T13" s="17">
        <v>1</v>
      </c>
      <c r="U13" s="15">
        <v>3</v>
      </c>
      <c r="V13" s="20">
        <v>3</v>
      </c>
      <c r="W13" s="20">
        <v>4</v>
      </c>
      <c r="X13" s="20">
        <v>3</v>
      </c>
      <c r="Y13" s="15">
        <v>4</v>
      </c>
      <c r="Z13" s="18">
        <v>4</v>
      </c>
      <c r="AA13" s="15">
        <v>1</v>
      </c>
      <c r="AB13" s="17">
        <v>4</v>
      </c>
      <c r="AC13" s="19">
        <v>4</v>
      </c>
      <c r="AD13" s="18">
        <v>3</v>
      </c>
      <c r="AE13" s="18">
        <v>3</v>
      </c>
      <c r="AF13" s="19">
        <v>2</v>
      </c>
      <c r="AJ13" s="15" t="s">
        <v>96</v>
      </c>
      <c r="AK13" s="22">
        <f>(AK4/AK11)*100</f>
        <v>75.260416666666657</v>
      </c>
      <c r="AL13" s="22">
        <f t="shared" ref="AL13:AP13" si="3">(AL4/AL11)*100</f>
        <v>71.651785714285708</v>
      </c>
      <c r="AM13" s="22">
        <f t="shared" si="3"/>
        <v>72.8125</v>
      </c>
      <c r="AN13" s="22">
        <f t="shared" si="3"/>
        <v>57.291666666666664</v>
      </c>
      <c r="AO13" s="22">
        <f t="shared" si="3"/>
        <v>71.484375</v>
      </c>
      <c r="AP13" s="22">
        <f t="shared" si="3"/>
        <v>72.1875</v>
      </c>
    </row>
    <row r="14" spans="2:42" x14ac:dyDescent="0.25">
      <c r="B14" s="14">
        <v>11</v>
      </c>
      <c r="C14" s="15">
        <v>4</v>
      </c>
      <c r="D14" s="16">
        <v>3</v>
      </c>
      <c r="E14" s="17">
        <v>3</v>
      </c>
      <c r="F14" s="18">
        <v>3</v>
      </c>
      <c r="G14" s="16">
        <v>2</v>
      </c>
      <c r="H14" s="19">
        <v>3</v>
      </c>
      <c r="I14" s="19">
        <v>3</v>
      </c>
      <c r="J14" s="19">
        <v>3</v>
      </c>
      <c r="K14" s="18">
        <v>3</v>
      </c>
      <c r="L14" s="18">
        <v>3</v>
      </c>
      <c r="M14" s="15">
        <v>2</v>
      </c>
      <c r="N14" s="17">
        <v>2</v>
      </c>
      <c r="O14" s="17">
        <v>3</v>
      </c>
      <c r="P14" s="16">
        <v>2</v>
      </c>
      <c r="Q14" s="20">
        <v>3</v>
      </c>
      <c r="R14" s="19">
        <v>3</v>
      </c>
      <c r="S14" s="18">
        <v>2</v>
      </c>
      <c r="T14" s="17">
        <v>1</v>
      </c>
      <c r="U14" s="15">
        <v>2</v>
      </c>
      <c r="V14" s="20">
        <v>3</v>
      </c>
      <c r="W14" s="20">
        <v>3</v>
      </c>
      <c r="X14" s="20">
        <v>2</v>
      </c>
      <c r="Y14" s="15">
        <v>2</v>
      </c>
      <c r="Z14" s="18">
        <v>4</v>
      </c>
      <c r="AA14" s="15">
        <v>2</v>
      </c>
      <c r="AB14" s="17">
        <v>2</v>
      </c>
      <c r="AC14" s="19">
        <v>3</v>
      </c>
      <c r="AD14" s="18">
        <v>3</v>
      </c>
      <c r="AE14" s="18">
        <v>2</v>
      </c>
      <c r="AF14" s="19">
        <v>2</v>
      </c>
    </row>
    <row r="15" spans="2:42" x14ac:dyDescent="0.25">
      <c r="B15" s="14">
        <v>12</v>
      </c>
      <c r="C15" s="15">
        <v>3</v>
      </c>
      <c r="D15" s="16">
        <v>3</v>
      </c>
      <c r="E15" s="17">
        <v>4</v>
      </c>
      <c r="F15" s="18">
        <v>3</v>
      </c>
      <c r="G15" s="16">
        <v>2</v>
      </c>
      <c r="H15" s="19">
        <v>3</v>
      </c>
      <c r="I15" s="19">
        <v>3</v>
      </c>
      <c r="J15" s="19">
        <v>4</v>
      </c>
      <c r="K15" s="18">
        <v>3</v>
      </c>
      <c r="L15" s="18">
        <v>3</v>
      </c>
      <c r="M15" s="15">
        <v>4</v>
      </c>
      <c r="N15" s="17">
        <v>4</v>
      </c>
      <c r="O15" s="17">
        <v>2</v>
      </c>
      <c r="P15" s="16">
        <v>2</v>
      </c>
      <c r="Q15" s="20">
        <v>3</v>
      </c>
      <c r="R15" s="19">
        <v>4</v>
      </c>
      <c r="S15" s="18">
        <v>4</v>
      </c>
      <c r="T15" s="17">
        <v>3</v>
      </c>
      <c r="U15" s="15">
        <v>3</v>
      </c>
      <c r="V15" s="20">
        <v>3</v>
      </c>
      <c r="W15" s="20">
        <v>3</v>
      </c>
      <c r="X15" s="20">
        <v>3</v>
      </c>
      <c r="Y15" s="15">
        <v>3</v>
      </c>
      <c r="Z15" s="18">
        <v>4</v>
      </c>
      <c r="AA15" s="15">
        <v>2</v>
      </c>
      <c r="AB15" s="17">
        <v>4</v>
      </c>
      <c r="AC15" s="19">
        <v>4</v>
      </c>
      <c r="AD15" s="18">
        <v>3</v>
      </c>
      <c r="AE15" s="18">
        <v>3</v>
      </c>
      <c r="AF15" s="19">
        <v>2</v>
      </c>
    </row>
    <row r="16" spans="2:42" x14ac:dyDescent="0.25">
      <c r="B16" s="14">
        <v>13</v>
      </c>
      <c r="C16" s="15">
        <v>3</v>
      </c>
      <c r="D16" s="16">
        <v>4</v>
      </c>
      <c r="E16" s="17">
        <v>3</v>
      </c>
      <c r="F16" s="18">
        <v>4</v>
      </c>
      <c r="G16" s="16">
        <v>2</v>
      </c>
      <c r="H16" s="19">
        <v>4</v>
      </c>
      <c r="I16" s="19">
        <v>2</v>
      </c>
      <c r="J16" s="19">
        <v>3</v>
      </c>
      <c r="K16" s="18">
        <v>2</v>
      </c>
      <c r="L16" s="18">
        <v>4</v>
      </c>
      <c r="M16" s="15">
        <v>3</v>
      </c>
      <c r="N16" s="17">
        <v>3</v>
      </c>
      <c r="O16" s="17">
        <v>3</v>
      </c>
      <c r="P16" s="16">
        <v>1</v>
      </c>
      <c r="Q16" s="20">
        <v>3</v>
      </c>
      <c r="R16" s="19">
        <v>4</v>
      </c>
      <c r="S16" s="18">
        <v>2</v>
      </c>
      <c r="T16" s="17">
        <v>4</v>
      </c>
      <c r="U16" s="15">
        <v>2</v>
      </c>
      <c r="V16" s="20">
        <v>4</v>
      </c>
      <c r="W16" s="20">
        <v>3</v>
      </c>
      <c r="X16" s="20">
        <v>4</v>
      </c>
      <c r="Y16" s="15">
        <v>4</v>
      </c>
      <c r="Z16" s="18">
        <v>4</v>
      </c>
      <c r="AA16" s="15">
        <v>2</v>
      </c>
      <c r="AB16" s="17">
        <v>2</v>
      </c>
      <c r="AC16" s="19">
        <v>3</v>
      </c>
      <c r="AD16" s="18">
        <v>4</v>
      </c>
      <c r="AE16" s="18">
        <v>3</v>
      </c>
      <c r="AF16" s="19">
        <v>2</v>
      </c>
    </row>
    <row r="17" spans="2:32" x14ac:dyDescent="0.25">
      <c r="B17" s="14">
        <v>14</v>
      </c>
      <c r="C17" s="15">
        <v>3</v>
      </c>
      <c r="D17" s="16">
        <v>3</v>
      </c>
      <c r="E17" s="17">
        <v>3</v>
      </c>
      <c r="F17" s="18">
        <v>3</v>
      </c>
      <c r="G17" s="16">
        <v>1</v>
      </c>
      <c r="H17" s="19">
        <v>3</v>
      </c>
      <c r="I17" s="19">
        <v>4</v>
      </c>
      <c r="J17" s="19">
        <v>4</v>
      </c>
      <c r="K17" s="18">
        <v>4</v>
      </c>
      <c r="L17" s="18">
        <v>2</v>
      </c>
      <c r="M17" s="15">
        <v>2</v>
      </c>
      <c r="N17" s="17">
        <v>4</v>
      </c>
      <c r="O17" s="17">
        <v>3</v>
      </c>
      <c r="P17" s="16">
        <v>2</v>
      </c>
      <c r="Q17" s="20">
        <v>3</v>
      </c>
      <c r="R17" s="19">
        <v>3</v>
      </c>
      <c r="S17" s="18">
        <v>1</v>
      </c>
      <c r="T17" s="17">
        <v>1</v>
      </c>
      <c r="U17" s="15">
        <v>3</v>
      </c>
      <c r="V17" s="20">
        <v>3</v>
      </c>
      <c r="W17" s="20">
        <v>3</v>
      </c>
      <c r="X17" s="20">
        <v>3</v>
      </c>
      <c r="Y17" s="15">
        <v>4</v>
      </c>
      <c r="Z17" s="18">
        <v>4</v>
      </c>
      <c r="AA17" s="15">
        <v>2</v>
      </c>
      <c r="AB17" s="17">
        <v>3</v>
      </c>
      <c r="AC17" s="19">
        <v>3</v>
      </c>
      <c r="AD17" s="18">
        <v>3</v>
      </c>
      <c r="AE17" s="18">
        <v>2</v>
      </c>
      <c r="AF17" s="19">
        <v>2</v>
      </c>
    </row>
    <row r="18" spans="2:32" x14ac:dyDescent="0.25">
      <c r="B18" s="14">
        <v>15</v>
      </c>
      <c r="C18" s="15">
        <v>3</v>
      </c>
      <c r="D18" s="16">
        <v>4</v>
      </c>
      <c r="E18" s="17">
        <v>3</v>
      </c>
      <c r="F18" s="18">
        <v>4</v>
      </c>
      <c r="G18" s="16">
        <v>3</v>
      </c>
      <c r="H18" s="19">
        <v>2</v>
      </c>
      <c r="I18" s="19">
        <v>2</v>
      </c>
      <c r="J18" s="19">
        <v>3</v>
      </c>
      <c r="K18" s="18">
        <v>4</v>
      </c>
      <c r="L18" s="18">
        <v>2</v>
      </c>
      <c r="M18" s="15">
        <v>3</v>
      </c>
      <c r="N18" s="17">
        <v>4</v>
      </c>
      <c r="O18" s="17">
        <v>3</v>
      </c>
      <c r="P18" s="16">
        <v>3</v>
      </c>
      <c r="Q18" s="20">
        <v>4</v>
      </c>
      <c r="R18" s="19">
        <v>3</v>
      </c>
      <c r="S18" s="18">
        <v>2</v>
      </c>
      <c r="T18" s="17">
        <v>3</v>
      </c>
      <c r="U18" s="15">
        <v>2</v>
      </c>
      <c r="V18" s="20">
        <v>3</v>
      </c>
      <c r="W18" s="20">
        <v>2</v>
      </c>
      <c r="X18" s="20">
        <v>3</v>
      </c>
      <c r="Y18" s="15">
        <v>4</v>
      </c>
      <c r="Z18" s="18">
        <v>2</v>
      </c>
      <c r="AA18" s="15">
        <v>2</v>
      </c>
      <c r="AB18" s="17">
        <v>3</v>
      </c>
      <c r="AC18" s="19">
        <v>4</v>
      </c>
      <c r="AD18" s="18">
        <v>3</v>
      </c>
      <c r="AE18" s="18">
        <v>3</v>
      </c>
      <c r="AF18" s="19">
        <v>3</v>
      </c>
    </row>
    <row r="19" spans="2:32" x14ac:dyDescent="0.25">
      <c r="B19" s="14">
        <v>16</v>
      </c>
      <c r="C19" s="15">
        <v>4</v>
      </c>
      <c r="D19" s="16">
        <v>3</v>
      </c>
      <c r="E19" s="17">
        <v>3</v>
      </c>
      <c r="F19" s="18">
        <v>3</v>
      </c>
      <c r="G19" s="16">
        <v>2</v>
      </c>
      <c r="H19" s="19">
        <v>3</v>
      </c>
      <c r="I19" s="19">
        <v>2</v>
      </c>
      <c r="J19" s="19">
        <v>3</v>
      </c>
      <c r="K19" s="18">
        <v>2</v>
      </c>
      <c r="L19" s="18">
        <v>3</v>
      </c>
      <c r="M19" s="15">
        <v>3</v>
      </c>
      <c r="N19" s="17">
        <v>3</v>
      </c>
      <c r="O19" s="17">
        <v>3</v>
      </c>
      <c r="P19" s="16">
        <v>2</v>
      </c>
      <c r="Q19" s="20">
        <v>3</v>
      </c>
      <c r="R19" s="19">
        <v>3</v>
      </c>
      <c r="S19" s="18">
        <v>1</v>
      </c>
      <c r="T19" s="17">
        <v>4</v>
      </c>
      <c r="U19" s="15">
        <v>3</v>
      </c>
      <c r="V19" s="20">
        <v>3</v>
      </c>
      <c r="W19" s="20">
        <v>3</v>
      </c>
      <c r="X19" s="20">
        <v>3</v>
      </c>
      <c r="Y19" s="15">
        <v>3</v>
      </c>
      <c r="Z19" s="18">
        <v>3</v>
      </c>
      <c r="AA19" s="15">
        <v>2</v>
      </c>
      <c r="AB19" s="17">
        <v>3</v>
      </c>
      <c r="AC19" s="19">
        <v>3</v>
      </c>
      <c r="AD19" s="18">
        <v>3</v>
      </c>
      <c r="AE19" s="18">
        <v>2</v>
      </c>
      <c r="AF19" s="19">
        <v>2</v>
      </c>
    </row>
    <row r="20" spans="2:32" x14ac:dyDescent="0.25">
      <c r="B20" s="14" t="s">
        <v>81</v>
      </c>
      <c r="C20" s="15">
        <f>SUM(C4:C19)</f>
        <v>53</v>
      </c>
      <c r="D20" s="16">
        <f t="shared" ref="D20:AF20" si="4">SUM(D4:D19)</f>
        <v>51</v>
      </c>
      <c r="E20" s="17">
        <f t="shared" si="4"/>
        <v>49</v>
      </c>
      <c r="F20" s="18">
        <f t="shared" si="4"/>
        <v>52</v>
      </c>
      <c r="G20" s="16">
        <f t="shared" si="4"/>
        <v>32</v>
      </c>
      <c r="H20" s="19">
        <f t="shared" si="4"/>
        <v>48</v>
      </c>
      <c r="I20" s="19">
        <f t="shared" si="4"/>
        <v>44</v>
      </c>
      <c r="J20" s="19">
        <f t="shared" si="4"/>
        <v>50</v>
      </c>
      <c r="K20" s="18">
        <f t="shared" si="4"/>
        <v>47</v>
      </c>
      <c r="L20" s="18">
        <f t="shared" si="4"/>
        <v>46</v>
      </c>
      <c r="M20" s="15">
        <f t="shared" si="4"/>
        <v>41</v>
      </c>
      <c r="N20" s="17">
        <f t="shared" si="4"/>
        <v>51</v>
      </c>
      <c r="O20" s="17">
        <f t="shared" si="4"/>
        <v>47</v>
      </c>
      <c r="P20" s="16">
        <f t="shared" si="4"/>
        <v>27</v>
      </c>
      <c r="Q20" s="20">
        <f t="shared" si="4"/>
        <v>51</v>
      </c>
      <c r="R20" s="19">
        <f t="shared" si="4"/>
        <v>55</v>
      </c>
      <c r="S20" s="18">
        <f t="shared" si="4"/>
        <v>29</v>
      </c>
      <c r="T20" s="17">
        <f t="shared" si="4"/>
        <v>40</v>
      </c>
      <c r="U20" s="15">
        <f t="shared" si="4"/>
        <v>44</v>
      </c>
      <c r="V20" s="20">
        <f t="shared" si="4"/>
        <v>46</v>
      </c>
      <c r="W20" s="20">
        <f t="shared" si="4"/>
        <v>43</v>
      </c>
      <c r="X20" s="20">
        <f t="shared" si="4"/>
        <v>43</v>
      </c>
      <c r="Y20" s="15">
        <f t="shared" si="4"/>
        <v>54</v>
      </c>
      <c r="Z20" s="18">
        <f t="shared" si="4"/>
        <v>57</v>
      </c>
      <c r="AA20" s="15">
        <f t="shared" si="4"/>
        <v>39</v>
      </c>
      <c r="AB20" s="17">
        <f t="shared" si="4"/>
        <v>46</v>
      </c>
      <c r="AC20" s="19">
        <f t="shared" si="4"/>
        <v>50</v>
      </c>
      <c r="AD20" s="18">
        <f t="shared" si="4"/>
        <v>47</v>
      </c>
      <c r="AE20" s="18">
        <f t="shared" si="4"/>
        <v>43</v>
      </c>
      <c r="AF20" s="19">
        <f t="shared" si="4"/>
        <v>42</v>
      </c>
    </row>
    <row r="21" spans="2:32" x14ac:dyDescent="0.25">
      <c r="B21" s="14" t="s">
        <v>90</v>
      </c>
      <c r="C21" s="15">
        <f>4*16</f>
        <v>64</v>
      </c>
      <c r="D21" s="15">
        <f t="shared" ref="D21:AF21" si="5">4*16</f>
        <v>64</v>
      </c>
      <c r="E21" s="15">
        <f t="shared" si="5"/>
        <v>64</v>
      </c>
      <c r="F21" s="15">
        <f t="shared" si="5"/>
        <v>64</v>
      </c>
      <c r="G21" s="15">
        <f t="shared" si="5"/>
        <v>64</v>
      </c>
      <c r="H21" s="15">
        <f t="shared" si="5"/>
        <v>64</v>
      </c>
      <c r="I21" s="15">
        <f t="shared" si="5"/>
        <v>64</v>
      </c>
      <c r="J21" s="15">
        <f t="shared" si="5"/>
        <v>64</v>
      </c>
      <c r="K21" s="15">
        <f t="shared" si="5"/>
        <v>64</v>
      </c>
      <c r="L21" s="15">
        <f t="shared" si="5"/>
        <v>64</v>
      </c>
      <c r="M21" s="15">
        <f t="shared" si="5"/>
        <v>64</v>
      </c>
      <c r="N21" s="15">
        <f t="shared" si="5"/>
        <v>64</v>
      </c>
      <c r="O21" s="15">
        <f t="shared" si="5"/>
        <v>64</v>
      </c>
      <c r="P21" s="15">
        <f t="shared" si="5"/>
        <v>64</v>
      </c>
      <c r="Q21" s="15">
        <f t="shared" si="5"/>
        <v>64</v>
      </c>
      <c r="R21" s="15">
        <f t="shared" si="5"/>
        <v>64</v>
      </c>
      <c r="S21" s="15">
        <f t="shared" si="5"/>
        <v>64</v>
      </c>
      <c r="T21" s="15">
        <f t="shared" si="5"/>
        <v>64</v>
      </c>
      <c r="U21" s="15">
        <f t="shared" si="5"/>
        <v>64</v>
      </c>
      <c r="V21" s="15">
        <f t="shared" si="5"/>
        <v>64</v>
      </c>
      <c r="W21" s="15">
        <f t="shared" si="5"/>
        <v>64</v>
      </c>
      <c r="X21" s="15">
        <f t="shared" si="5"/>
        <v>64</v>
      </c>
      <c r="Y21" s="15">
        <f t="shared" si="5"/>
        <v>64</v>
      </c>
      <c r="Z21" s="15">
        <f t="shared" si="5"/>
        <v>64</v>
      </c>
      <c r="AA21" s="15">
        <f t="shared" si="5"/>
        <v>64</v>
      </c>
      <c r="AB21" s="15">
        <f t="shared" si="5"/>
        <v>64</v>
      </c>
      <c r="AC21" s="15">
        <f t="shared" si="5"/>
        <v>64</v>
      </c>
      <c r="AD21" s="15">
        <f t="shared" si="5"/>
        <v>64</v>
      </c>
      <c r="AE21" s="15">
        <f t="shared" si="5"/>
        <v>64</v>
      </c>
      <c r="AF21" s="15">
        <f t="shared" si="5"/>
        <v>64</v>
      </c>
    </row>
    <row r="22" spans="2:32" x14ac:dyDescent="0.25">
      <c r="B22" s="13" t="s">
        <v>80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2:32" x14ac:dyDescent="0.25">
      <c r="B23" s="14" t="s">
        <v>89</v>
      </c>
      <c r="C23" s="15">
        <v>1</v>
      </c>
      <c r="D23" s="16">
        <v>2</v>
      </c>
      <c r="E23" s="17">
        <v>3</v>
      </c>
      <c r="F23" s="18">
        <v>4</v>
      </c>
      <c r="G23" s="16">
        <v>5</v>
      </c>
      <c r="H23" s="19">
        <v>6</v>
      </c>
      <c r="I23" s="19">
        <v>7</v>
      </c>
      <c r="J23" s="19">
        <v>8</v>
      </c>
      <c r="K23" s="18">
        <v>9</v>
      </c>
      <c r="L23" s="18">
        <v>10</v>
      </c>
      <c r="M23" s="15">
        <v>11</v>
      </c>
      <c r="N23" s="17">
        <v>12</v>
      </c>
      <c r="O23" s="17">
        <v>13</v>
      </c>
      <c r="P23" s="16">
        <v>14</v>
      </c>
      <c r="Q23" s="20">
        <v>15</v>
      </c>
      <c r="R23" s="19">
        <v>16</v>
      </c>
      <c r="S23" s="18">
        <v>17</v>
      </c>
      <c r="T23" s="17">
        <v>18</v>
      </c>
      <c r="U23" s="15">
        <v>19</v>
      </c>
      <c r="V23" s="20">
        <v>20</v>
      </c>
      <c r="W23" s="20">
        <v>21</v>
      </c>
      <c r="X23" s="20">
        <v>22</v>
      </c>
      <c r="Y23" s="15">
        <v>23</v>
      </c>
      <c r="Z23" s="18">
        <v>24</v>
      </c>
      <c r="AA23" s="15">
        <v>25</v>
      </c>
      <c r="AB23" s="17">
        <v>26</v>
      </c>
      <c r="AC23" s="19">
        <v>27</v>
      </c>
      <c r="AD23" s="18">
        <v>28</v>
      </c>
      <c r="AE23" s="18">
        <v>29</v>
      </c>
      <c r="AF23" s="19">
        <v>30</v>
      </c>
    </row>
    <row r="24" spans="2:32" x14ac:dyDescent="0.25">
      <c r="B24" s="14">
        <v>1</v>
      </c>
      <c r="C24" s="15">
        <v>2</v>
      </c>
      <c r="D24" s="16">
        <v>3</v>
      </c>
      <c r="E24" s="17">
        <v>2</v>
      </c>
      <c r="F24" s="18">
        <v>3</v>
      </c>
      <c r="G24" s="16">
        <v>2</v>
      </c>
      <c r="H24" s="19">
        <v>2</v>
      </c>
      <c r="I24" s="19">
        <v>2</v>
      </c>
      <c r="J24" s="19">
        <v>3</v>
      </c>
      <c r="K24" s="18">
        <v>3</v>
      </c>
      <c r="L24" s="18">
        <v>3</v>
      </c>
      <c r="M24" s="15">
        <v>1</v>
      </c>
      <c r="N24" s="17">
        <v>3</v>
      </c>
      <c r="O24" s="17">
        <v>2</v>
      </c>
      <c r="P24" s="16">
        <v>3</v>
      </c>
      <c r="Q24" s="20">
        <v>3</v>
      </c>
      <c r="R24" s="19">
        <v>3</v>
      </c>
      <c r="S24" s="18">
        <v>3</v>
      </c>
      <c r="T24" s="17">
        <v>2</v>
      </c>
      <c r="U24" s="15">
        <v>3</v>
      </c>
      <c r="V24" s="20">
        <v>3</v>
      </c>
      <c r="W24" s="20">
        <v>2</v>
      </c>
      <c r="X24" s="20">
        <v>2</v>
      </c>
      <c r="Y24" s="15">
        <v>3</v>
      </c>
      <c r="Z24" s="18">
        <v>3</v>
      </c>
      <c r="AA24" s="15">
        <v>3</v>
      </c>
      <c r="AB24" s="17">
        <v>3</v>
      </c>
      <c r="AC24" s="19">
        <v>3</v>
      </c>
      <c r="AD24" s="18">
        <v>2</v>
      </c>
      <c r="AE24" s="18">
        <v>3</v>
      </c>
      <c r="AF24" s="19">
        <v>3</v>
      </c>
    </row>
    <row r="25" spans="2:32" x14ac:dyDescent="0.25">
      <c r="B25" s="14">
        <v>2</v>
      </c>
      <c r="C25" s="15">
        <v>4</v>
      </c>
      <c r="D25" s="16">
        <v>3</v>
      </c>
      <c r="E25" s="17">
        <v>4</v>
      </c>
      <c r="F25" s="18">
        <v>4</v>
      </c>
      <c r="G25" s="16">
        <v>2</v>
      </c>
      <c r="H25" s="19">
        <v>3</v>
      </c>
      <c r="I25" s="19">
        <v>4</v>
      </c>
      <c r="J25" s="19">
        <v>4</v>
      </c>
      <c r="K25" s="18">
        <v>4</v>
      </c>
      <c r="L25" s="18">
        <v>4</v>
      </c>
      <c r="M25" s="15">
        <v>2</v>
      </c>
      <c r="N25" s="17">
        <v>4</v>
      </c>
      <c r="O25" s="17">
        <v>1</v>
      </c>
      <c r="P25" s="16">
        <v>3</v>
      </c>
      <c r="Q25" s="20">
        <v>4</v>
      </c>
      <c r="R25" s="19">
        <v>2</v>
      </c>
      <c r="S25" s="18">
        <v>4</v>
      </c>
      <c r="T25" s="17">
        <v>2</v>
      </c>
      <c r="U25" s="15">
        <v>4</v>
      </c>
      <c r="V25" s="20">
        <v>4</v>
      </c>
      <c r="W25" s="20">
        <v>1</v>
      </c>
      <c r="X25" s="20">
        <v>1</v>
      </c>
      <c r="Y25" s="15">
        <v>4</v>
      </c>
      <c r="Z25" s="18">
        <v>4</v>
      </c>
      <c r="AA25" s="15">
        <v>3</v>
      </c>
      <c r="AB25" s="17">
        <v>4</v>
      </c>
      <c r="AC25" s="19">
        <v>3</v>
      </c>
      <c r="AD25" s="18">
        <v>3</v>
      </c>
      <c r="AE25" s="18">
        <v>4</v>
      </c>
      <c r="AF25" s="19">
        <v>4</v>
      </c>
    </row>
    <row r="26" spans="2:32" x14ac:dyDescent="0.25">
      <c r="B26" s="14">
        <v>3</v>
      </c>
      <c r="C26" s="15">
        <v>3</v>
      </c>
      <c r="D26" s="16">
        <v>2</v>
      </c>
      <c r="E26" s="17">
        <v>3</v>
      </c>
      <c r="F26" s="18">
        <v>3</v>
      </c>
      <c r="G26" s="16">
        <v>2</v>
      </c>
      <c r="H26" s="19">
        <v>3</v>
      </c>
      <c r="I26" s="19">
        <v>4</v>
      </c>
      <c r="J26" s="19">
        <v>3</v>
      </c>
      <c r="K26" s="18">
        <v>3</v>
      </c>
      <c r="L26" s="18">
        <v>3</v>
      </c>
      <c r="M26" s="15">
        <v>2</v>
      </c>
      <c r="N26" s="17">
        <v>3</v>
      </c>
      <c r="O26" s="17">
        <v>3</v>
      </c>
      <c r="P26" s="16">
        <v>1</v>
      </c>
      <c r="Q26" s="20">
        <v>3</v>
      </c>
      <c r="R26" s="19">
        <v>3</v>
      </c>
      <c r="S26" s="18">
        <v>1</v>
      </c>
      <c r="T26" s="17">
        <v>4</v>
      </c>
      <c r="U26" s="15">
        <v>3</v>
      </c>
      <c r="V26" s="20">
        <v>3</v>
      </c>
      <c r="W26" s="20">
        <v>3</v>
      </c>
      <c r="X26" s="20">
        <v>3</v>
      </c>
      <c r="Y26" s="15">
        <v>3</v>
      </c>
      <c r="Z26" s="18">
        <v>4</v>
      </c>
      <c r="AA26" s="15">
        <v>3</v>
      </c>
      <c r="AB26" s="17">
        <v>3</v>
      </c>
      <c r="AC26" s="19">
        <v>3</v>
      </c>
      <c r="AD26" s="18">
        <v>4</v>
      </c>
      <c r="AE26" s="18">
        <v>3</v>
      </c>
      <c r="AF26" s="19">
        <v>4</v>
      </c>
    </row>
    <row r="27" spans="2:32" x14ac:dyDescent="0.25">
      <c r="B27" s="14">
        <v>4</v>
      </c>
      <c r="C27" s="15">
        <v>3</v>
      </c>
      <c r="D27" s="16">
        <v>3</v>
      </c>
      <c r="E27" s="17">
        <v>4</v>
      </c>
      <c r="F27" s="18">
        <v>2</v>
      </c>
      <c r="G27" s="16">
        <v>3</v>
      </c>
      <c r="H27" s="19">
        <v>2</v>
      </c>
      <c r="I27" s="19">
        <v>3</v>
      </c>
      <c r="J27" s="19">
        <v>4</v>
      </c>
      <c r="K27" s="18">
        <v>1</v>
      </c>
      <c r="L27" s="18">
        <v>3</v>
      </c>
      <c r="M27" s="15">
        <v>1</v>
      </c>
      <c r="N27" s="17">
        <v>2</v>
      </c>
      <c r="O27" s="17">
        <v>3</v>
      </c>
      <c r="P27" s="16">
        <v>4</v>
      </c>
      <c r="Q27" s="20">
        <v>1</v>
      </c>
      <c r="R27" s="19">
        <v>2</v>
      </c>
      <c r="S27" s="18">
        <v>4</v>
      </c>
      <c r="T27" s="17">
        <v>3</v>
      </c>
      <c r="U27" s="15">
        <v>1</v>
      </c>
      <c r="V27" s="20">
        <v>4</v>
      </c>
      <c r="W27" s="20">
        <v>4</v>
      </c>
      <c r="X27" s="20">
        <v>3</v>
      </c>
      <c r="Y27" s="15">
        <v>4</v>
      </c>
      <c r="Z27" s="18">
        <v>3</v>
      </c>
      <c r="AA27" s="15">
        <v>4</v>
      </c>
      <c r="AB27" s="17">
        <v>1</v>
      </c>
      <c r="AC27" s="19">
        <v>2</v>
      </c>
      <c r="AD27" s="18">
        <v>2</v>
      </c>
      <c r="AE27" s="18">
        <v>3</v>
      </c>
      <c r="AF27" s="19">
        <v>4</v>
      </c>
    </row>
    <row r="28" spans="2:32" x14ac:dyDescent="0.25">
      <c r="B28" s="14">
        <v>5</v>
      </c>
      <c r="C28" s="15">
        <v>2</v>
      </c>
      <c r="D28" s="16">
        <v>3</v>
      </c>
      <c r="E28" s="17">
        <v>3</v>
      </c>
      <c r="F28" s="18">
        <v>3</v>
      </c>
      <c r="G28" s="16">
        <v>2</v>
      </c>
      <c r="H28" s="19">
        <v>2</v>
      </c>
      <c r="I28" s="19">
        <v>3</v>
      </c>
      <c r="J28" s="19">
        <v>4</v>
      </c>
      <c r="K28" s="18">
        <v>3</v>
      </c>
      <c r="L28" s="18">
        <v>3</v>
      </c>
      <c r="M28" s="15">
        <v>2</v>
      </c>
      <c r="N28" s="17">
        <v>3</v>
      </c>
      <c r="O28" s="17">
        <v>3</v>
      </c>
      <c r="P28" s="16">
        <v>2</v>
      </c>
      <c r="Q28" s="20">
        <v>3</v>
      </c>
      <c r="R28" s="19">
        <v>4</v>
      </c>
      <c r="S28" s="18">
        <v>3</v>
      </c>
      <c r="T28" s="17">
        <v>2</v>
      </c>
      <c r="U28" s="15">
        <v>3</v>
      </c>
      <c r="V28" s="20">
        <v>1</v>
      </c>
      <c r="W28" s="20">
        <v>3</v>
      </c>
      <c r="X28" s="20">
        <v>3</v>
      </c>
      <c r="Y28" s="15">
        <v>3</v>
      </c>
      <c r="Z28" s="18">
        <v>4</v>
      </c>
      <c r="AA28" s="15">
        <v>3</v>
      </c>
      <c r="AB28" s="17">
        <v>3</v>
      </c>
      <c r="AC28" s="19">
        <v>3</v>
      </c>
      <c r="AD28" s="18">
        <v>4</v>
      </c>
      <c r="AE28" s="18">
        <v>3</v>
      </c>
      <c r="AF28" s="19">
        <v>4</v>
      </c>
    </row>
    <row r="29" spans="2:32" x14ac:dyDescent="0.25">
      <c r="B29" s="14">
        <v>6</v>
      </c>
      <c r="C29" s="15">
        <v>3</v>
      </c>
      <c r="D29" s="16">
        <v>3</v>
      </c>
      <c r="E29" s="17">
        <v>3</v>
      </c>
      <c r="F29" s="18">
        <v>3</v>
      </c>
      <c r="G29" s="16">
        <v>1</v>
      </c>
      <c r="H29" s="19">
        <v>3</v>
      </c>
      <c r="I29" s="19">
        <v>3</v>
      </c>
      <c r="J29" s="19">
        <v>3</v>
      </c>
      <c r="K29" s="18">
        <v>2</v>
      </c>
      <c r="L29" s="18">
        <v>3</v>
      </c>
      <c r="M29" s="15">
        <v>3</v>
      </c>
      <c r="N29" s="17">
        <v>3</v>
      </c>
      <c r="O29" s="17">
        <v>4</v>
      </c>
      <c r="P29" s="16">
        <v>2</v>
      </c>
      <c r="Q29" s="20">
        <v>2</v>
      </c>
      <c r="R29" s="19">
        <v>4</v>
      </c>
      <c r="S29" s="18">
        <v>3</v>
      </c>
      <c r="T29" s="17">
        <v>4</v>
      </c>
      <c r="U29" s="15">
        <v>4</v>
      </c>
      <c r="V29" s="20">
        <v>2</v>
      </c>
      <c r="W29" s="20">
        <v>2</v>
      </c>
      <c r="X29" s="20">
        <v>3</v>
      </c>
      <c r="Y29" s="15">
        <v>3</v>
      </c>
      <c r="Z29" s="18">
        <v>3</v>
      </c>
      <c r="AA29" s="15">
        <v>3</v>
      </c>
      <c r="AB29" s="17">
        <v>4</v>
      </c>
      <c r="AC29" s="19">
        <v>3</v>
      </c>
      <c r="AD29" s="18">
        <v>2</v>
      </c>
      <c r="AE29" s="18">
        <v>3</v>
      </c>
      <c r="AF29" s="19">
        <v>2</v>
      </c>
    </row>
    <row r="30" spans="2:32" x14ac:dyDescent="0.25">
      <c r="B30" s="14">
        <v>7</v>
      </c>
      <c r="C30" s="15">
        <v>3</v>
      </c>
      <c r="D30" s="16">
        <v>4</v>
      </c>
      <c r="E30" s="17">
        <v>3</v>
      </c>
      <c r="F30" s="18">
        <v>3</v>
      </c>
      <c r="G30" s="16">
        <v>2</v>
      </c>
      <c r="H30" s="19">
        <v>3</v>
      </c>
      <c r="I30" s="19">
        <v>4</v>
      </c>
      <c r="J30" s="19">
        <v>3</v>
      </c>
      <c r="K30" s="18">
        <v>3</v>
      </c>
      <c r="L30" s="18">
        <v>3</v>
      </c>
      <c r="M30" s="15">
        <v>2</v>
      </c>
      <c r="N30" s="17">
        <v>3</v>
      </c>
      <c r="O30" s="17">
        <v>3</v>
      </c>
      <c r="P30" s="16">
        <v>1</v>
      </c>
      <c r="Q30" s="20">
        <v>3</v>
      </c>
      <c r="R30" s="19">
        <v>3</v>
      </c>
      <c r="S30" s="18">
        <v>3</v>
      </c>
      <c r="T30" s="17">
        <v>4</v>
      </c>
      <c r="U30" s="15">
        <v>1</v>
      </c>
      <c r="V30" s="20">
        <v>3</v>
      </c>
      <c r="W30" s="20">
        <v>3</v>
      </c>
      <c r="X30" s="20">
        <v>3</v>
      </c>
      <c r="Y30" s="15">
        <v>4</v>
      </c>
      <c r="Z30" s="18">
        <v>3</v>
      </c>
      <c r="AA30" s="15">
        <v>3</v>
      </c>
      <c r="AB30" s="17">
        <v>3</v>
      </c>
      <c r="AC30" s="19">
        <v>3</v>
      </c>
      <c r="AD30" s="18">
        <v>4</v>
      </c>
      <c r="AE30" s="18">
        <v>3</v>
      </c>
      <c r="AF30" s="19">
        <v>4</v>
      </c>
    </row>
    <row r="31" spans="2:32" x14ac:dyDescent="0.25">
      <c r="B31" s="14">
        <v>8</v>
      </c>
      <c r="C31" s="15">
        <v>3</v>
      </c>
      <c r="D31" s="16">
        <v>1</v>
      </c>
      <c r="E31" s="17">
        <v>3</v>
      </c>
      <c r="F31" s="18">
        <v>3</v>
      </c>
      <c r="G31" s="16">
        <v>1</v>
      </c>
      <c r="H31" s="19">
        <v>3</v>
      </c>
      <c r="I31" s="19">
        <v>1</v>
      </c>
      <c r="J31" s="19">
        <v>1</v>
      </c>
      <c r="K31" s="18">
        <v>4</v>
      </c>
      <c r="L31" s="18">
        <v>4</v>
      </c>
      <c r="M31" s="15">
        <v>1</v>
      </c>
      <c r="N31" s="17">
        <v>4</v>
      </c>
      <c r="O31" s="17">
        <v>4</v>
      </c>
      <c r="P31" s="16">
        <v>1</v>
      </c>
      <c r="Q31" s="20">
        <v>4</v>
      </c>
      <c r="R31" s="19">
        <v>4</v>
      </c>
      <c r="S31" s="18">
        <v>4</v>
      </c>
      <c r="T31" s="17">
        <v>4</v>
      </c>
      <c r="U31" s="15">
        <v>1</v>
      </c>
      <c r="V31" s="20">
        <v>4</v>
      </c>
      <c r="W31" s="20">
        <v>4</v>
      </c>
      <c r="X31" s="20">
        <v>4</v>
      </c>
      <c r="Y31" s="15">
        <v>4</v>
      </c>
      <c r="Z31" s="18">
        <v>4</v>
      </c>
      <c r="AA31" s="15">
        <v>4</v>
      </c>
      <c r="AB31" s="17">
        <v>4</v>
      </c>
      <c r="AC31" s="19">
        <v>4</v>
      </c>
      <c r="AD31" s="18">
        <v>1</v>
      </c>
      <c r="AE31" s="18">
        <v>4</v>
      </c>
      <c r="AF31" s="19">
        <v>1</v>
      </c>
    </row>
    <row r="32" spans="2:32" x14ac:dyDescent="0.25">
      <c r="B32" s="14">
        <v>9</v>
      </c>
      <c r="C32" s="15">
        <v>3</v>
      </c>
      <c r="D32" s="16">
        <v>4</v>
      </c>
      <c r="E32" s="17">
        <v>3</v>
      </c>
      <c r="F32" s="18">
        <v>3</v>
      </c>
      <c r="G32" s="16">
        <v>2</v>
      </c>
      <c r="H32" s="19">
        <v>3</v>
      </c>
      <c r="I32" s="19">
        <v>4</v>
      </c>
      <c r="J32" s="19">
        <v>3</v>
      </c>
      <c r="K32" s="18">
        <v>3</v>
      </c>
      <c r="L32" s="18">
        <v>3</v>
      </c>
      <c r="M32" s="15">
        <v>2</v>
      </c>
      <c r="N32" s="17">
        <v>3</v>
      </c>
      <c r="O32" s="17">
        <v>3</v>
      </c>
      <c r="P32" s="16">
        <v>1</v>
      </c>
      <c r="Q32" s="20">
        <v>3</v>
      </c>
      <c r="R32" s="19">
        <v>3</v>
      </c>
      <c r="S32" s="18">
        <v>1</v>
      </c>
      <c r="T32" s="17">
        <v>1</v>
      </c>
      <c r="U32" s="15">
        <v>3</v>
      </c>
      <c r="V32" s="20">
        <v>3</v>
      </c>
      <c r="W32" s="20">
        <v>3</v>
      </c>
      <c r="X32" s="20">
        <v>3</v>
      </c>
      <c r="Y32" s="15">
        <v>3</v>
      </c>
      <c r="Z32" s="18">
        <v>4</v>
      </c>
      <c r="AA32" s="15">
        <v>3</v>
      </c>
      <c r="AB32" s="17">
        <v>3</v>
      </c>
      <c r="AC32" s="19">
        <v>3</v>
      </c>
      <c r="AD32" s="18">
        <v>4</v>
      </c>
      <c r="AE32" s="18">
        <v>3</v>
      </c>
      <c r="AF32" s="19">
        <v>4</v>
      </c>
    </row>
    <row r="33" spans="2:32" x14ac:dyDescent="0.25">
      <c r="B33" s="14">
        <v>10</v>
      </c>
      <c r="C33" s="15">
        <v>4</v>
      </c>
      <c r="D33" s="16">
        <v>1</v>
      </c>
      <c r="E33" s="17">
        <v>4</v>
      </c>
      <c r="F33" s="18">
        <v>3</v>
      </c>
      <c r="G33" s="16">
        <v>3</v>
      </c>
      <c r="H33" s="19">
        <v>3</v>
      </c>
      <c r="I33" s="19">
        <v>4</v>
      </c>
      <c r="J33" s="19">
        <v>3</v>
      </c>
      <c r="K33" s="18">
        <v>2</v>
      </c>
      <c r="L33" s="18">
        <v>2</v>
      </c>
      <c r="M33" s="15">
        <v>2</v>
      </c>
      <c r="N33" s="17">
        <v>3</v>
      </c>
      <c r="O33" s="17">
        <v>1</v>
      </c>
      <c r="P33" s="16">
        <v>3</v>
      </c>
      <c r="Q33" s="20">
        <v>2</v>
      </c>
      <c r="R33" s="19">
        <v>4</v>
      </c>
      <c r="S33" s="18">
        <v>4</v>
      </c>
      <c r="T33" s="17">
        <v>4</v>
      </c>
      <c r="U33" s="15">
        <v>3</v>
      </c>
      <c r="V33" s="20">
        <v>3</v>
      </c>
      <c r="W33" s="20">
        <v>4</v>
      </c>
      <c r="X33" s="20">
        <v>3</v>
      </c>
      <c r="Y33" s="15">
        <v>3</v>
      </c>
      <c r="Z33" s="18">
        <v>3</v>
      </c>
      <c r="AA33" s="15">
        <v>2</v>
      </c>
      <c r="AB33" s="17">
        <v>3</v>
      </c>
      <c r="AC33" s="19">
        <v>2</v>
      </c>
      <c r="AD33" s="18">
        <v>3</v>
      </c>
      <c r="AE33" s="18">
        <v>4</v>
      </c>
      <c r="AF33" s="19">
        <v>3</v>
      </c>
    </row>
    <row r="34" spans="2:32" x14ac:dyDescent="0.25">
      <c r="B34" s="14">
        <v>11</v>
      </c>
      <c r="C34" s="15">
        <v>3</v>
      </c>
      <c r="D34" s="16">
        <v>2</v>
      </c>
      <c r="E34" s="17">
        <v>3</v>
      </c>
      <c r="F34" s="18">
        <v>4</v>
      </c>
      <c r="G34" s="16">
        <v>4</v>
      </c>
      <c r="H34" s="19">
        <v>3</v>
      </c>
      <c r="I34" s="19">
        <v>1</v>
      </c>
      <c r="J34" s="19">
        <v>3</v>
      </c>
      <c r="K34" s="18">
        <v>4</v>
      </c>
      <c r="L34" s="18">
        <v>3</v>
      </c>
      <c r="M34" s="15">
        <v>4</v>
      </c>
      <c r="N34" s="17">
        <v>2</v>
      </c>
      <c r="O34" s="17">
        <v>4</v>
      </c>
      <c r="P34" s="16">
        <v>3</v>
      </c>
      <c r="Q34" s="20">
        <v>3</v>
      </c>
      <c r="R34" s="19">
        <v>2</v>
      </c>
      <c r="S34" s="18">
        <v>3</v>
      </c>
      <c r="T34" s="17">
        <v>4</v>
      </c>
      <c r="U34" s="15">
        <v>3</v>
      </c>
      <c r="V34" s="20">
        <v>2</v>
      </c>
      <c r="W34" s="20">
        <v>1</v>
      </c>
      <c r="X34" s="20">
        <v>2</v>
      </c>
      <c r="Y34" s="15">
        <v>3</v>
      </c>
      <c r="Z34" s="18">
        <v>2</v>
      </c>
      <c r="AA34" s="15">
        <v>3</v>
      </c>
      <c r="AB34" s="17">
        <v>4</v>
      </c>
      <c r="AC34" s="19">
        <v>3</v>
      </c>
      <c r="AD34" s="18">
        <v>3</v>
      </c>
      <c r="AE34" s="18">
        <v>4</v>
      </c>
      <c r="AF34" s="19">
        <v>3</v>
      </c>
    </row>
    <row r="35" spans="2:32" x14ac:dyDescent="0.25">
      <c r="B35" s="14">
        <v>12</v>
      </c>
      <c r="C35" s="15">
        <v>4</v>
      </c>
      <c r="D35" s="16">
        <v>2</v>
      </c>
      <c r="E35" s="17">
        <v>3</v>
      </c>
      <c r="F35" s="18">
        <v>4</v>
      </c>
      <c r="G35" s="16">
        <v>4</v>
      </c>
      <c r="H35" s="19">
        <v>3</v>
      </c>
      <c r="I35" s="19">
        <v>1</v>
      </c>
      <c r="J35" s="19">
        <v>3</v>
      </c>
      <c r="K35" s="18">
        <v>4</v>
      </c>
      <c r="L35" s="18">
        <v>3</v>
      </c>
      <c r="M35" s="15">
        <v>4</v>
      </c>
      <c r="N35" s="17">
        <v>2</v>
      </c>
      <c r="O35" s="17">
        <v>4</v>
      </c>
      <c r="P35" s="16">
        <v>3</v>
      </c>
      <c r="Q35" s="20">
        <v>2</v>
      </c>
      <c r="R35" s="19">
        <v>3</v>
      </c>
      <c r="S35" s="18">
        <v>3</v>
      </c>
      <c r="T35" s="17">
        <v>4</v>
      </c>
      <c r="U35" s="15">
        <v>3</v>
      </c>
      <c r="V35" s="20">
        <v>2</v>
      </c>
      <c r="W35" s="20">
        <v>1</v>
      </c>
      <c r="X35" s="20">
        <v>2</v>
      </c>
      <c r="Y35" s="15">
        <v>3</v>
      </c>
      <c r="Z35" s="18">
        <v>2</v>
      </c>
      <c r="AA35" s="15">
        <v>4</v>
      </c>
      <c r="AB35" s="17">
        <v>3</v>
      </c>
      <c r="AC35" s="19">
        <v>3</v>
      </c>
      <c r="AD35" s="18">
        <v>3</v>
      </c>
      <c r="AE35" s="18">
        <v>4</v>
      </c>
      <c r="AF35" s="19">
        <v>3</v>
      </c>
    </row>
    <row r="36" spans="2:32" x14ac:dyDescent="0.25">
      <c r="B36" s="14">
        <v>13</v>
      </c>
      <c r="C36" s="15">
        <v>4</v>
      </c>
      <c r="D36" s="16">
        <v>1</v>
      </c>
      <c r="E36" s="17">
        <v>1</v>
      </c>
      <c r="F36" s="18">
        <v>4</v>
      </c>
      <c r="G36" s="16">
        <v>1</v>
      </c>
      <c r="H36" s="19">
        <v>1</v>
      </c>
      <c r="I36" s="19">
        <v>4</v>
      </c>
      <c r="J36" s="19">
        <v>4</v>
      </c>
      <c r="K36" s="18">
        <v>4</v>
      </c>
      <c r="L36" s="18">
        <v>4</v>
      </c>
      <c r="M36" s="15">
        <v>3</v>
      </c>
      <c r="N36" s="17">
        <v>4</v>
      </c>
      <c r="O36" s="17">
        <v>4</v>
      </c>
      <c r="P36" s="16">
        <v>1</v>
      </c>
      <c r="Q36" s="20">
        <v>4</v>
      </c>
      <c r="R36" s="19">
        <v>3</v>
      </c>
      <c r="S36" s="18">
        <v>1</v>
      </c>
      <c r="T36" s="17">
        <v>3</v>
      </c>
      <c r="U36" s="15">
        <v>4</v>
      </c>
      <c r="V36" s="20">
        <v>4</v>
      </c>
      <c r="W36" s="20">
        <v>1</v>
      </c>
      <c r="X36" s="20">
        <v>2</v>
      </c>
      <c r="Y36" s="15">
        <v>4</v>
      </c>
      <c r="Z36" s="18">
        <v>4</v>
      </c>
      <c r="AA36" s="15">
        <v>1</v>
      </c>
      <c r="AB36" s="17">
        <v>4</v>
      </c>
      <c r="AC36" s="19">
        <v>4</v>
      </c>
      <c r="AD36" s="18">
        <v>3</v>
      </c>
      <c r="AE36" s="18">
        <v>4</v>
      </c>
      <c r="AF36" s="19">
        <v>2</v>
      </c>
    </row>
    <row r="37" spans="2:32" x14ac:dyDescent="0.25">
      <c r="B37" s="14" t="s">
        <v>81</v>
      </c>
      <c r="C37" s="15">
        <f>SUM(C24:C36)</f>
        <v>41</v>
      </c>
      <c r="D37" s="16">
        <f t="shared" ref="D37:AF37" si="6">SUM(D24:D36)</f>
        <v>32</v>
      </c>
      <c r="E37" s="17">
        <f t="shared" si="6"/>
        <v>39</v>
      </c>
      <c r="F37" s="18">
        <f>SUM(F24:F36)</f>
        <v>42</v>
      </c>
      <c r="G37" s="16">
        <f t="shared" si="6"/>
        <v>29</v>
      </c>
      <c r="H37" s="19">
        <f t="shared" si="6"/>
        <v>34</v>
      </c>
      <c r="I37" s="19">
        <f t="shared" si="6"/>
        <v>38</v>
      </c>
      <c r="J37" s="19">
        <f t="shared" si="6"/>
        <v>41</v>
      </c>
      <c r="K37" s="18">
        <f t="shared" si="6"/>
        <v>40</v>
      </c>
      <c r="L37" s="18">
        <f t="shared" si="6"/>
        <v>41</v>
      </c>
      <c r="M37" s="15">
        <f t="shared" si="6"/>
        <v>29</v>
      </c>
      <c r="N37" s="17">
        <f t="shared" si="6"/>
        <v>39</v>
      </c>
      <c r="O37" s="17">
        <f t="shared" si="6"/>
        <v>39</v>
      </c>
      <c r="P37" s="16">
        <f t="shared" si="6"/>
        <v>28</v>
      </c>
      <c r="Q37" s="20">
        <f t="shared" si="6"/>
        <v>37</v>
      </c>
      <c r="R37" s="19">
        <f t="shared" si="6"/>
        <v>40</v>
      </c>
      <c r="S37" s="18">
        <f t="shared" si="6"/>
        <v>37</v>
      </c>
      <c r="T37" s="17">
        <f t="shared" si="6"/>
        <v>41</v>
      </c>
      <c r="U37" s="15">
        <f t="shared" si="6"/>
        <v>36</v>
      </c>
      <c r="V37" s="20">
        <f t="shared" si="6"/>
        <v>38</v>
      </c>
      <c r="W37" s="20">
        <f t="shared" si="6"/>
        <v>32</v>
      </c>
      <c r="X37" s="20">
        <f t="shared" si="6"/>
        <v>34</v>
      </c>
      <c r="Y37" s="15">
        <f t="shared" si="6"/>
        <v>44</v>
      </c>
      <c r="Z37" s="18">
        <f t="shared" si="6"/>
        <v>43</v>
      </c>
      <c r="AA37" s="15">
        <f t="shared" si="6"/>
        <v>39</v>
      </c>
      <c r="AB37" s="17">
        <f t="shared" si="6"/>
        <v>42</v>
      </c>
      <c r="AC37" s="19">
        <f t="shared" si="6"/>
        <v>39</v>
      </c>
      <c r="AD37" s="18">
        <f t="shared" si="6"/>
        <v>38</v>
      </c>
      <c r="AE37" s="18">
        <f t="shared" si="6"/>
        <v>45</v>
      </c>
      <c r="AF37" s="19">
        <f t="shared" si="6"/>
        <v>41</v>
      </c>
    </row>
    <row r="38" spans="2:32" x14ac:dyDescent="0.25">
      <c r="B38" s="14"/>
      <c r="C38" s="15">
        <f>4*13</f>
        <v>52</v>
      </c>
      <c r="D38" s="15">
        <f t="shared" ref="D38:AF38" si="7">4*13</f>
        <v>52</v>
      </c>
      <c r="E38" s="15">
        <f t="shared" si="7"/>
        <v>52</v>
      </c>
      <c r="F38" s="15">
        <f t="shared" si="7"/>
        <v>52</v>
      </c>
      <c r="G38" s="15">
        <f t="shared" si="7"/>
        <v>52</v>
      </c>
      <c r="H38" s="15">
        <f t="shared" si="7"/>
        <v>52</v>
      </c>
      <c r="I38" s="15">
        <f t="shared" si="7"/>
        <v>52</v>
      </c>
      <c r="J38" s="15">
        <f t="shared" si="7"/>
        <v>52</v>
      </c>
      <c r="K38" s="15">
        <f t="shared" si="7"/>
        <v>52</v>
      </c>
      <c r="L38" s="15">
        <f t="shared" si="7"/>
        <v>52</v>
      </c>
      <c r="M38" s="15">
        <f t="shared" si="7"/>
        <v>52</v>
      </c>
      <c r="N38" s="15">
        <f t="shared" si="7"/>
        <v>52</v>
      </c>
      <c r="O38" s="15">
        <f t="shared" si="7"/>
        <v>52</v>
      </c>
      <c r="P38" s="15">
        <f t="shared" si="7"/>
        <v>52</v>
      </c>
      <c r="Q38" s="15">
        <f t="shared" si="7"/>
        <v>52</v>
      </c>
      <c r="R38" s="15">
        <f t="shared" si="7"/>
        <v>52</v>
      </c>
      <c r="S38" s="15">
        <f t="shared" si="7"/>
        <v>52</v>
      </c>
      <c r="T38" s="15">
        <f t="shared" si="7"/>
        <v>52</v>
      </c>
      <c r="U38" s="15">
        <f t="shared" si="7"/>
        <v>52</v>
      </c>
      <c r="V38" s="15">
        <f t="shared" si="7"/>
        <v>52</v>
      </c>
      <c r="W38" s="15">
        <f t="shared" si="7"/>
        <v>52</v>
      </c>
      <c r="X38" s="15">
        <f t="shared" si="7"/>
        <v>52</v>
      </c>
      <c r="Y38" s="15">
        <f t="shared" si="7"/>
        <v>52</v>
      </c>
      <c r="Z38" s="15">
        <f t="shared" si="7"/>
        <v>52</v>
      </c>
      <c r="AA38" s="15">
        <f t="shared" si="7"/>
        <v>52</v>
      </c>
      <c r="AB38" s="15">
        <f t="shared" si="7"/>
        <v>52</v>
      </c>
      <c r="AC38" s="15">
        <f t="shared" si="7"/>
        <v>52</v>
      </c>
      <c r="AD38" s="15">
        <f t="shared" si="7"/>
        <v>52</v>
      </c>
      <c r="AE38" s="15">
        <f t="shared" si="7"/>
        <v>52</v>
      </c>
      <c r="AF38" s="15">
        <f t="shared" si="7"/>
        <v>52</v>
      </c>
    </row>
    <row r="42" spans="2:32" x14ac:dyDescent="0.25">
      <c r="U42">
        <f>52+64</f>
        <v>116</v>
      </c>
    </row>
  </sheetData>
  <mergeCells count="2">
    <mergeCell ref="B2:AF2"/>
    <mergeCell ref="B22:A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7.1</vt:lpstr>
      <vt:lpstr>rekap data keseluruhan</vt:lpstr>
      <vt:lpstr>persentase</vt:lpstr>
      <vt:lpstr>analisis gender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2021-11-28T12:47:37Z</dcterms:created>
  <dcterms:modified xsi:type="dcterms:W3CDTF">2021-12-12T04:35:00Z</dcterms:modified>
</cp:coreProperties>
</file>